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1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4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5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6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7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8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9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0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21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22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23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24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25.xml" ContentType="application/vnd.openxmlformats-officedocument.drawing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26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27.xml" ContentType="application/vnd.openxmlformats-officedocument.drawing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28.xml" ContentType="application/vnd.openxmlformats-officedocument.drawing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29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drawings/drawing30.xml" ContentType="application/vnd.openxmlformats-officedocument.drawing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drawings/drawing31.xml" ContentType="application/vnd.openxmlformats-officedocument.drawing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32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drawings/drawing33.xml" ContentType="application/vnd.openxmlformats-officedocument.drawing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drawings/drawing34.xml" ContentType="application/vnd.openxmlformats-officedocument.drawing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drawings/drawing35.xml" ContentType="application/vnd.openxmlformats-officedocument.drawing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drawings/drawing36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~ Transfer\"/>
    </mc:Choice>
  </mc:AlternateContent>
  <xr:revisionPtr revIDLastSave="0" documentId="8_{F7168737-EFCF-4A82-BDF8-E521C24D5286}" xr6:coauthVersionLast="47" xr6:coauthVersionMax="47" xr10:uidLastSave="{00000000-0000-0000-0000-000000000000}"/>
  <workbookProtection workbookPassword="CF21" lockStructure="1"/>
  <bookViews>
    <workbookView showHorizontalScroll="0" showSheetTabs="0" xWindow="-98" yWindow="-98" windowWidth="20715" windowHeight="13276" tabRatio="787" firstSheet="1" activeTab="1" xr2:uid="{00000000-000D-0000-FFFF-FFFF00000000}"/>
  </bookViews>
  <sheets>
    <sheet name="Data 2" sheetId="4" state="hidden" r:id="rId1"/>
    <sheet name="Frontpage" sheetId="43" r:id="rId2"/>
    <sheet name="Front" sheetId="5" r:id="rId3"/>
    <sheet name="Front (2)" sheetId="9" r:id="rId4"/>
    <sheet name="Front (3)" sheetId="10" r:id="rId5"/>
    <sheet name="Front (4)" sheetId="11" r:id="rId6"/>
    <sheet name="Front (5)" sheetId="12" r:id="rId7"/>
    <sheet name="Front (6)" sheetId="13" r:id="rId8"/>
    <sheet name="Front (7)" sheetId="14" r:id="rId9"/>
    <sheet name="Front (8)" sheetId="15" r:id="rId10"/>
    <sheet name="Front (9)" sheetId="16" r:id="rId11"/>
    <sheet name="Front (10)" sheetId="17" r:id="rId12"/>
    <sheet name="Front (11)" sheetId="18" r:id="rId13"/>
    <sheet name="Front (12)" sheetId="19" r:id="rId14"/>
    <sheet name="Front (13)" sheetId="20" r:id="rId15"/>
    <sheet name="Front (14)" sheetId="21" r:id="rId16"/>
    <sheet name="Front (15)" sheetId="22" r:id="rId17"/>
    <sheet name="Front (16)" sheetId="23" r:id="rId18"/>
    <sheet name="Front (17)" sheetId="24" r:id="rId19"/>
    <sheet name="Front (18)" sheetId="25" r:id="rId20"/>
    <sheet name="Front (19)" sheetId="26" r:id="rId21"/>
    <sheet name="Front (20)" sheetId="27" r:id="rId22"/>
    <sheet name="Front (21)" sheetId="28" r:id="rId23"/>
    <sheet name="Front (22)" sheetId="29" r:id="rId24"/>
    <sheet name="Front (23)" sheetId="30" r:id="rId25"/>
    <sheet name="Front (24)" sheetId="31" r:id="rId26"/>
    <sheet name="Front (25)" sheetId="32" r:id="rId27"/>
    <sheet name="Front (26)" sheetId="33" r:id="rId28"/>
    <sheet name="Front (27)" sheetId="34" r:id="rId29"/>
    <sheet name="Front (28)" sheetId="35" r:id="rId30"/>
    <sheet name="Front (29)" sheetId="36" r:id="rId31"/>
    <sheet name="Front (30)" sheetId="37" r:id="rId32"/>
    <sheet name="Front (31)" sheetId="38" r:id="rId33"/>
    <sheet name="Front (32)" sheetId="39" r:id="rId34"/>
    <sheet name="Front (33)" sheetId="40" r:id="rId35"/>
    <sheet name="Front (34)" sheetId="41" r:id="rId36"/>
    <sheet name="Sheet1" sheetId="42" r:id="rId37"/>
  </sheets>
  <definedNames>
    <definedName name="_xlnm.Print_Area" localSheetId="2">Front!$C$1:$K$53</definedName>
    <definedName name="_xlnm.Print_Area" localSheetId="11">'Front (10)'!$C$1:$K$53</definedName>
    <definedName name="_xlnm.Print_Area" localSheetId="12">'Front (11)'!$C$1:$K$53</definedName>
    <definedName name="_xlnm.Print_Area" localSheetId="13">'Front (12)'!$C$1:$K$53</definedName>
    <definedName name="_xlnm.Print_Area" localSheetId="14">'Front (13)'!$C$1:$K$53</definedName>
    <definedName name="_xlnm.Print_Area" localSheetId="15">'Front (14)'!$C$1:$K$53</definedName>
    <definedName name="_xlnm.Print_Area" localSheetId="16">'Front (15)'!$C$1:$K$53</definedName>
    <definedName name="_xlnm.Print_Area" localSheetId="17">'Front (16)'!$C$1:$K$53</definedName>
    <definedName name="_xlnm.Print_Area" localSheetId="18">'Front (17)'!$C$1:$K$53</definedName>
    <definedName name="_xlnm.Print_Area" localSheetId="19">'Front (18)'!$C$1:$K$53</definedName>
    <definedName name="_xlnm.Print_Area" localSheetId="20">'Front (19)'!$C$1:$K$53</definedName>
    <definedName name="_xlnm.Print_Area" localSheetId="3">'Front (2)'!$C$1:$K$53</definedName>
    <definedName name="_xlnm.Print_Area" localSheetId="21">'Front (20)'!$C$1:$K$53</definedName>
    <definedName name="_xlnm.Print_Area" localSheetId="22">'Front (21)'!$C$1:$K$53</definedName>
    <definedName name="_xlnm.Print_Area" localSheetId="23">'Front (22)'!$C$1:$K$53</definedName>
    <definedName name="_xlnm.Print_Area" localSheetId="24">'Front (23)'!$C$1:$K$53</definedName>
    <definedName name="_xlnm.Print_Area" localSheetId="25">'Front (24)'!$C$1:$K$53</definedName>
    <definedName name="_xlnm.Print_Area" localSheetId="26">'Front (25)'!$C$1:$K$53</definedName>
    <definedName name="_xlnm.Print_Area" localSheetId="27">'Front (26)'!$C$1:$K$53</definedName>
    <definedName name="_xlnm.Print_Area" localSheetId="28">'Front (27)'!$C$1:$K$53</definedName>
    <definedName name="_xlnm.Print_Area" localSheetId="29">'Front (28)'!$C$1:$K$53</definedName>
    <definedName name="_xlnm.Print_Area" localSheetId="30">'Front (29)'!$C$1:$K$53</definedName>
    <definedName name="_xlnm.Print_Area" localSheetId="4">'Front (3)'!$C$1:$K$53</definedName>
    <definedName name="_xlnm.Print_Area" localSheetId="31">'Front (30)'!$C$1:$K$53</definedName>
    <definedName name="_xlnm.Print_Area" localSheetId="32">'Front (31)'!$C$1:$K$53</definedName>
    <definedName name="_xlnm.Print_Area" localSheetId="33">'Front (32)'!$C$1:$K$53</definedName>
    <definedName name="_xlnm.Print_Area" localSheetId="34">'Front (33)'!$C$1:$K$53</definedName>
    <definedName name="_xlnm.Print_Area" localSheetId="35">'Front (34)'!$C$1:$K$53</definedName>
    <definedName name="_xlnm.Print_Area" localSheetId="5">'Front (4)'!$C$1:$K$53</definedName>
    <definedName name="_xlnm.Print_Area" localSheetId="6">'Front (5)'!$C$1:$K$53</definedName>
    <definedName name="_xlnm.Print_Area" localSheetId="7">'Front (6)'!$C$1:$K$53</definedName>
    <definedName name="_xlnm.Print_Area" localSheetId="8">'Front (7)'!$C$1:$K$53</definedName>
    <definedName name="_xlnm.Print_Area" localSheetId="9">'Front (8)'!$C$1:$K$53</definedName>
    <definedName name="_xlnm.Print_Area" localSheetId="10">'Front (9)'!$C$1:$K$53</definedName>
    <definedName name="_xlnm.Print_Area" localSheetId="1">Frontpage!$A$1:$H$50</definedName>
    <definedName name="_xlnm.Print_Area" localSheetId="36">Sheet1!$A$1:$R$44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42" l="1"/>
  <c r="D26" i="42"/>
  <c r="D10" i="42"/>
  <c r="N6" i="42"/>
  <c r="N10" i="42" s="1"/>
  <c r="I5" i="5" l="1"/>
  <c r="C1" i="5"/>
  <c r="N9" i="5"/>
  <c r="D7" i="5" l="1"/>
  <c r="D8" i="5" s="1"/>
  <c r="L1" i="11"/>
  <c r="L1" i="12"/>
  <c r="L1" i="13"/>
  <c r="L1" i="14"/>
  <c r="L1" i="15"/>
  <c r="L1" i="16"/>
  <c r="L1" i="17"/>
  <c r="L1" i="18"/>
  <c r="L1" i="19"/>
  <c r="L1" i="20"/>
  <c r="L1" i="21"/>
  <c r="L1" i="22"/>
  <c r="L1" i="23"/>
  <c r="L1" i="24"/>
  <c r="L1" i="25"/>
  <c r="L1" i="26"/>
  <c r="L1" i="27"/>
  <c r="L1" i="28"/>
  <c r="L1" i="29"/>
  <c r="L1" i="30"/>
  <c r="L1" i="31"/>
  <c r="L1" i="32"/>
  <c r="L1" i="33"/>
  <c r="L1" i="34"/>
  <c r="L1" i="35"/>
  <c r="L1" i="36"/>
  <c r="L1" i="37"/>
  <c r="L1" i="38"/>
  <c r="L1" i="39"/>
  <c r="L1" i="40"/>
  <c r="L1" i="41"/>
  <c r="L1" i="10"/>
  <c r="L1" i="9"/>
  <c r="L1" i="5"/>
  <c r="E53" i="5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D5" i="4"/>
  <c r="L7" i="42"/>
  <c r="D7" i="42"/>
  <c r="K8" i="42"/>
  <c r="B8" i="42"/>
  <c r="E10" i="42"/>
  <c r="D23" i="42"/>
  <c r="E23" i="42" s="1"/>
  <c r="N6" i="5"/>
  <c r="D11" i="42"/>
  <c r="E11" i="42" s="1"/>
  <c r="D12" i="42"/>
  <c r="E12" i="42" s="1"/>
  <c r="D13" i="42"/>
  <c r="E13" i="42" s="1"/>
  <c r="D14" i="42"/>
  <c r="E14" i="42" s="1"/>
  <c r="D15" i="42"/>
  <c r="E15" i="42" s="1"/>
  <c r="D16" i="42"/>
  <c r="E16" i="42" s="1"/>
  <c r="D17" i="42"/>
  <c r="E17" i="42" s="1"/>
  <c r="D18" i="42"/>
  <c r="E18" i="42" s="1"/>
  <c r="D19" i="42"/>
  <c r="E19" i="42" s="1"/>
  <c r="D20" i="42"/>
  <c r="E20" i="42" s="1"/>
  <c r="D21" i="42"/>
  <c r="E21" i="42" s="1"/>
  <c r="D22" i="42"/>
  <c r="E22" i="42" s="1"/>
  <c r="D24" i="42"/>
  <c r="E24" i="42" s="1"/>
  <c r="D25" i="42"/>
  <c r="E25" i="42" s="1"/>
  <c r="E26" i="42"/>
  <c r="E27" i="42"/>
  <c r="D28" i="42"/>
  <c r="E28" i="42" s="1"/>
  <c r="D29" i="42"/>
  <c r="E29" i="42" s="1"/>
  <c r="D30" i="42"/>
  <c r="E30" i="42" s="1"/>
  <c r="D31" i="42"/>
  <c r="E31" i="42" s="1"/>
  <c r="D32" i="42"/>
  <c r="E32" i="42" s="1"/>
  <c r="D33" i="42"/>
  <c r="E33" i="42" s="1"/>
  <c r="D34" i="42"/>
  <c r="E34" i="42" s="1"/>
  <c r="D35" i="42"/>
  <c r="E35" i="42" s="1"/>
  <c r="D36" i="42"/>
  <c r="E36" i="42" s="1"/>
  <c r="D37" i="42"/>
  <c r="E37" i="42" s="1"/>
  <c r="D38" i="42"/>
  <c r="E38" i="42" s="1"/>
  <c r="D39" i="42"/>
  <c r="E39" i="42" s="1"/>
  <c r="D40" i="42"/>
  <c r="E40" i="42" s="1"/>
  <c r="D41" i="42"/>
  <c r="E41" i="42" s="1"/>
  <c r="D42" i="42"/>
  <c r="E42" i="42" s="1"/>
  <c r="D43" i="42"/>
  <c r="E43" i="42" s="1"/>
  <c r="N8" i="5"/>
  <c r="I9" i="5"/>
  <c r="N7" i="5"/>
  <c r="I7" i="5"/>
  <c r="I6" i="5"/>
  <c r="F2" i="41"/>
  <c r="F2" i="40"/>
  <c r="F2" i="39"/>
  <c r="F2" i="38"/>
  <c r="F2" i="37"/>
  <c r="F2" i="36"/>
  <c r="F2" i="35"/>
  <c r="F2" i="34"/>
  <c r="F2" i="33"/>
  <c r="F2" i="32"/>
  <c r="F2" i="31"/>
  <c r="F2" i="30"/>
  <c r="F2" i="29"/>
  <c r="F2" i="28"/>
  <c r="F2" i="27"/>
  <c r="F2" i="26"/>
  <c r="F2" i="25"/>
  <c r="F2" i="24"/>
  <c r="F2" i="23"/>
  <c r="F2" i="22"/>
  <c r="F2" i="21"/>
  <c r="F2" i="20"/>
  <c r="F2" i="19"/>
  <c r="F2" i="18"/>
  <c r="F2" i="17"/>
  <c r="F2" i="16"/>
  <c r="F2" i="15"/>
  <c r="F2" i="14"/>
  <c r="F2" i="13"/>
  <c r="F2" i="12"/>
  <c r="F2" i="11"/>
  <c r="F2" i="10"/>
  <c r="F2" i="9"/>
  <c r="AX5" i="4"/>
  <c r="N11" i="42" l="1"/>
  <c r="O11" i="42" s="1"/>
  <c r="N39" i="42"/>
  <c r="D53" i="11"/>
  <c r="I5" i="11"/>
  <c r="E53" i="19"/>
  <c r="I5" i="19"/>
  <c r="E53" i="27"/>
  <c r="I5" i="27"/>
  <c r="D53" i="35"/>
  <c r="I5" i="35"/>
  <c r="D53" i="12"/>
  <c r="I5" i="12"/>
  <c r="D53" i="16"/>
  <c r="I5" i="16"/>
  <c r="E53" i="20"/>
  <c r="I5" i="20"/>
  <c r="D53" i="24"/>
  <c r="I5" i="24"/>
  <c r="C1" i="28"/>
  <c r="I5" i="28"/>
  <c r="E53" i="32"/>
  <c r="I5" i="32"/>
  <c r="E53" i="36"/>
  <c r="I5" i="36"/>
  <c r="D53" i="40"/>
  <c r="I5" i="40"/>
  <c r="D53" i="15"/>
  <c r="I5" i="15"/>
  <c r="D53" i="23"/>
  <c r="I5" i="23"/>
  <c r="E53" i="31"/>
  <c r="I5" i="31"/>
  <c r="E53" i="39"/>
  <c r="I5" i="39"/>
  <c r="C1" i="9"/>
  <c r="I5" i="9"/>
  <c r="D53" i="13"/>
  <c r="I5" i="13"/>
  <c r="D53" i="17"/>
  <c r="I5" i="17"/>
  <c r="E53" i="21"/>
  <c r="I5" i="21"/>
  <c r="E53" i="25"/>
  <c r="I5" i="25"/>
  <c r="E53" i="29"/>
  <c r="I5" i="29"/>
  <c r="E53" i="33"/>
  <c r="I5" i="33"/>
  <c r="E53" i="37"/>
  <c r="I5" i="37"/>
  <c r="D53" i="41"/>
  <c r="I5" i="41"/>
  <c r="D53" i="10"/>
  <c r="I5" i="10"/>
  <c r="D53" i="14"/>
  <c r="I5" i="14"/>
  <c r="E53" i="18"/>
  <c r="I5" i="18"/>
  <c r="E53" i="22"/>
  <c r="I5" i="22"/>
  <c r="E53" i="26"/>
  <c r="I5" i="26"/>
  <c r="E53" i="30"/>
  <c r="I5" i="30"/>
  <c r="D53" i="34"/>
  <c r="I5" i="34"/>
  <c r="E53" i="38"/>
  <c r="I5" i="38"/>
  <c r="N9" i="9"/>
  <c r="G12" i="9"/>
  <c r="G23" i="9"/>
  <c r="D7" i="9"/>
  <c r="D8" i="9" s="1"/>
  <c r="I20" i="9"/>
  <c r="I18" i="9"/>
  <c r="F38" i="9"/>
  <c r="G14" i="9"/>
  <c r="J29" i="9"/>
  <c r="C1" i="15"/>
  <c r="E53" i="41"/>
  <c r="E53" i="35"/>
  <c r="E53" i="23"/>
  <c r="E53" i="17"/>
  <c r="E53" i="15"/>
  <c r="E53" i="13"/>
  <c r="E53" i="11"/>
  <c r="E53" i="9"/>
  <c r="G44" i="9"/>
  <c r="E53" i="40"/>
  <c r="E53" i="34"/>
  <c r="E53" i="28"/>
  <c r="E53" i="24"/>
  <c r="E53" i="16"/>
  <c r="E53" i="14"/>
  <c r="E53" i="12"/>
  <c r="E53" i="10"/>
  <c r="I8" i="9"/>
  <c r="G13" i="9"/>
  <c r="I17" i="9"/>
  <c r="I19" i="9"/>
  <c r="I21" i="9"/>
  <c r="G26" i="9"/>
  <c r="F34" i="9"/>
  <c r="J41" i="9"/>
  <c r="D51" i="9"/>
  <c r="O10" i="42"/>
  <c r="N40" i="42"/>
  <c r="O40" i="42" s="1"/>
  <c r="N38" i="42"/>
  <c r="O38" i="42" s="1"/>
  <c r="N36" i="42"/>
  <c r="O36" i="42" s="1"/>
  <c r="N34" i="42"/>
  <c r="O34" i="42" s="1"/>
  <c r="N32" i="42"/>
  <c r="O32" i="42" s="1"/>
  <c r="N30" i="42"/>
  <c r="O30" i="42" s="1"/>
  <c r="N28" i="42"/>
  <c r="O28" i="42" s="1"/>
  <c r="N26" i="42"/>
  <c r="O26" i="42" s="1"/>
  <c r="N24" i="42"/>
  <c r="O24" i="42" s="1"/>
  <c r="N22" i="42"/>
  <c r="O22" i="42" s="1"/>
  <c r="N20" i="42"/>
  <c r="O20" i="42" s="1"/>
  <c r="N18" i="42"/>
  <c r="O18" i="42" s="1"/>
  <c r="N16" i="42"/>
  <c r="O16" i="42" s="1"/>
  <c r="N14" i="42"/>
  <c r="O14" i="42" s="1"/>
  <c r="N12" i="42"/>
  <c r="O12" i="42" s="1"/>
  <c r="N41" i="42"/>
  <c r="O41" i="42" s="1"/>
  <c r="O39" i="42"/>
  <c r="N37" i="42"/>
  <c r="O37" i="42" s="1"/>
  <c r="N35" i="42"/>
  <c r="O35" i="42" s="1"/>
  <c r="N33" i="42"/>
  <c r="O33" i="42" s="1"/>
  <c r="N31" i="42"/>
  <c r="O31" i="42" s="1"/>
  <c r="N29" i="42"/>
  <c r="O29" i="42" s="1"/>
  <c r="N27" i="42"/>
  <c r="O27" i="42" s="1"/>
  <c r="N25" i="42"/>
  <c r="O25" i="42" s="1"/>
  <c r="N23" i="42"/>
  <c r="O23" i="42" s="1"/>
  <c r="N21" i="42"/>
  <c r="O21" i="42" s="1"/>
  <c r="N19" i="42"/>
  <c r="O19" i="42" s="1"/>
  <c r="N17" i="42"/>
  <c r="O17" i="42" s="1"/>
  <c r="N15" i="42"/>
  <c r="O15" i="42" s="1"/>
  <c r="N13" i="42"/>
  <c r="O13" i="42" s="1"/>
  <c r="F10" i="42"/>
  <c r="F14" i="42"/>
  <c r="F43" i="42"/>
  <c r="F42" i="42"/>
  <c r="F40" i="42"/>
  <c r="F38" i="42"/>
  <c r="F36" i="42"/>
  <c r="F34" i="42"/>
  <c r="F32" i="42"/>
  <c r="F30" i="42"/>
  <c r="F28" i="42"/>
  <c r="F26" i="42"/>
  <c r="F24" i="42"/>
  <c r="F23" i="42"/>
  <c r="F21" i="42"/>
  <c r="F19" i="42"/>
  <c r="F17" i="42"/>
  <c r="F15" i="42"/>
  <c r="F13" i="42"/>
  <c r="F11" i="42"/>
  <c r="F41" i="42"/>
  <c r="F39" i="42"/>
  <c r="F37" i="42"/>
  <c r="F35" i="42"/>
  <c r="F33" i="42"/>
  <c r="F31" i="42"/>
  <c r="F29" i="42"/>
  <c r="F27" i="42"/>
  <c r="F25" i="42"/>
  <c r="F22" i="42"/>
  <c r="F20" i="42"/>
  <c r="F18" i="42"/>
  <c r="F16" i="42"/>
  <c r="F12" i="42"/>
  <c r="N7" i="9"/>
  <c r="N7" i="10"/>
  <c r="N9" i="10"/>
  <c r="N7" i="41"/>
  <c r="N9" i="41"/>
  <c r="N7" i="40"/>
  <c r="N9" i="40"/>
  <c r="N7" i="39"/>
  <c r="N9" i="39"/>
  <c r="N7" i="38"/>
  <c r="N9" i="38"/>
  <c r="N7" i="37"/>
  <c r="N9" i="37"/>
  <c r="N7" i="36"/>
  <c r="N9" i="36"/>
  <c r="N7" i="35"/>
  <c r="N9" i="35"/>
  <c r="N7" i="34"/>
  <c r="N9" i="34"/>
  <c r="N7" i="33"/>
  <c r="N9" i="33"/>
  <c r="N7" i="32"/>
  <c r="N9" i="32"/>
  <c r="N7" i="31"/>
  <c r="N9" i="31"/>
  <c r="N7" i="30"/>
  <c r="N9" i="30"/>
  <c r="N7" i="29"/>
  <c r="N9" i="29"/>
  <c r="N7" i="28"/>
  <c r="N9" i="28"/>
  <c r="N7" i="27"/>
  <c r="N9" i="27"/>
  <c r="N7" i="26"/>
  <c r="N9" i="26"/>
  <c r="N7" i="25"/>
  <c r="N9" i="25"/>
  <c r="N7" i="24"/>
  <c r="N9" i="24"/>
  <c r="N7" i="23"/>
  <c r="N9" i="23"/>
  <c r="N7" i="22"/>
  <c r="N9" i="22"/>
  <c r="N7" i="21"/>
  <c r="N9" i="21"/>
  <c r="N7" i="20"/>
  <c r="N9" i="20"/>
  <c r="N7" i="19"/>
  <c r="N9" i="19"/>
  <c r="N7" i="18"/>
  <c r="N9" i="18"/>
  <c r="N7" i="17"/>
  <c r="N9" i="17"/>
  <c r="N7" i="16"/>
  <c r="N9" i="16"/>
  <c r="N7" i="15"/>
  <c r="N9" i="15"/>
  <c r="N7" i="14"/>
  <c r="N9" i="14"/>
  <c r="N7" i="13"/>
  <c r="N9" i="13"/>
  <c r="N7" i="12"/>
  <c r="N9" i="12"/>
  <c r="N7" i="11"/>
  <c r="N9" i="11"/>
  <c r="N6" i="9"/>
  <c r="N8" i="9"/>
  <c r="N6" i="10"/>
  <c r="N8" i="10"/>
  <c r="N6" i="41"/>
  <c r="N8" i="41"/>
  <c r="N6" i="40"/>
  <c r="N8" i="40"/>
  <c r="N6" i="39"/>
  <c r="N8" i="39"/>
  <c r="N6" i="38"/>
  <c r="N8" i="38"/>
  <c r="N6" i="37"/>
  <c r="N8" i="37"/>
  <c r="N6" i="36"/>
  <c r="N8" i="36"/>
  <c r="N6" i="35"/>
  <c r="N8" i="35"/>
  <c r="N6" i="34"/>
  <c r="N8" i="34"/>
  <c r="N6" i="33"/>
  <c r="N8" i="33"/>
  <c r="N6" i="32"/>
  <c r="N8" i="32"/>
  <c r="N6" i="31"/>
  <c r="N8" i="31"/>
  <c r="N6" i="30"/>
  <c r="N8" i="30"/>
  <c r="N6" i="29"/>
  <c r="N8" i="29"/>
  <c r="N6" i="28"/>
  <c r="N8" i="28"/>
  <c r="N6" i="27"/>
  <c r="N8" i="27"/>
  <c r="N6" i="26"/>
  <c r="N8" i="26"/>
  <c r="N6" i="25"/>
  <c r="N8" i="25"/>
  <c r="N6" i="24"/>
  <c r="N8" i="24"/>
  <c r="N6" i="23"/>
  <c r="N8" i="23"/>
  <c r="N6" i="22"/>
  <c r="N8" i="22"/>
  <c r="N6" i="21"/>
  <c r="N8" i="21"/>
  <c r="N6" i="20"/>
  <c r="N8" i="20"/>
  <c r="N6" i="19"/>
  <c r="N8" i="19"/>
  <c r="N6" i="18"/>
  <c r="N8" i="18"/>
  <c r="N6" i="17"/>
  <c r="N8" i="17"/>
  <c r="N6" i="16"/>
  <c r="N8" i="16"/>
  <c r="N6" i="15"/>
  <c r="N8" i="15"/>
  <c r="N6" i="14"/>
  <c r="N8" i="14"/>
  <c r="N6" i="13"/>
  <c r="N8" i="13"/>
  <c r="N6" i="12"/>
  <c r="N8" i="12"/>
  <c r="N6" i="11"/>
  <c r="N8" i="11"/>
  <c r="G12" i="25"/>
  <c r="G23" i="25"/>
  <c r="G44" i="25"/>
  <c r="G12" i="26"/>
  <c r="G23" i="26"/>
  <c r="G44" i="26"/>
  <c r="G12" i="27"/>
  <c r="I28" i="9"/>
  <c r="F30" i="9"/>
  <c r="F36" i="9"/>
  <c r="E41" i="9"/>
  <c r="J43" i="9"/>
  <c r="D50" i="9"/>
  <c r="D52" i="9"/>
  <c r="D5" i="25"/>
  <c r="I18" i="25"/>
  <c r="F30" i="25"/>
  <c r="D53" i="25"/>
  <c r="D5" i="26"/>
  <c r="I18" i="26"/>
  <c r="F30" i="26"/>
  <c r="D53" i="26"/>
  <c r="D5" i="27"/>
  <c r="I18" i="27"/>
  <c r="D5" i="28"/>
  <c r="D5" i="9"/>
  <c r="I6" i="9"/>
  <c r="I7" i="9"/>
  <c r="I9" i="9"/>
  <c r="H12" i="9"/>
  <c r="H13" i="9"/>
  <c r="H14" i="9"/>
  <c r="H18" i="9"/>
  <c r="H19" i="9"/>
  <c r="H20" i="9"/>
  <c r="H21" i="9"/>
  <c r="G22" i="9"/>
  <c r="F26" i="9"/>
  <c r="I27" i="9"/>
  <c r="F29" i="9"/>
  <c r="K29" i="9"/>
  <c r="F33" i="9"/>
  <c r="F35" i="9"/>
  <c r="F37" i="9"/>
  <c r="J40" i="9"/>
  <c r="F41" i="9"/>
  <c r="J42" i="9"/>
  <c r="F44" i="9"/>
  <c r="F45" i="9"/>
  <c r="E50" i="9"/>
  <c r="E51" i="9"/>
  <c r="E52" i="9"/>
  <c r="F30" i="17"/>
  <c r="D5" i="18"/>
  <c r="G12" i="18"/>
  <c r="I18" i="18"/>
  <c r="G23" i="18"/>
  <c r="F30" i="18"/>
  <c r="G44" i="18"/>
  <c r="D53" i="18"/>
  <c r="D5" i="19"/>
  <c r="G12" i="19"/>
  <c r="I18" i="19"/>
  <c r="G23" i="19"/>
  <c r="F30" i="19"/>
  <c r="G44" i="19"/>
  <c r="D53" i="19"/>
  <c r="D5" i="20"/>
  <c r="G12" i="20"/>
  <c r="I18" i="20"/>
  <c r="G23" i="20"/>
  <c r="F30" i="20"/>
  <c r="G44" i="20"/>
  <c r="D53" i="20"/>
  <c r="D5" i="21"/>
  <c r="G12" i="21"/>
  <c r="I18" i="21"/>
  <c r="G23" i="21"/>
  <c r="F30" i="21"/>
  <c r="G44" i="21"/>
  <c r="D53" i="21"/>
  <c r="D5" i="22"/>
  <c r="G12" i="22"/>
  <c r="I18" i="22"/>
  <c r="G23" i="22"/>
  <c r="F30" i="22"/>
  <c r="G44" i="22"/>
  <c r="D53" i="22"/>
  <c r="C1" i="20"/>
  <c r="I8" i="25"/>
  <c r="G14" i="25"/>
  <c r="I20" i="25"/>
  <c r="I28" i="25"/>
  <c r="J41" i="25"/>
  <c r="D51" i="25"/>
  <c r="I8" i="26"/>
  <c r="G14" i="26"/>
  <c r="I20" i="26"/>
  <c r="I28" i="26"/>
  <c r="J41" i="26"/>
  <c r="D51" i="26"/>
  <c r="I8" i="27"/>
  <c r="G14" i="27"/>
  <c r="I20" i="27"/>
  <c r="I8" i="18"/>
  <c r="G14" i="18"/>
  <c r="I20" i="18"/>
  <c r="I28" i="18"/>
  <c r="J41" i="18"/>
  <c r="D51" i="18"/>
  <c r="I8" i="19"/>
  <c r="G14" i="19"/>
  <c r="I20" i="19"/>
  <c r="I28" i="19"/>
  <c r="J41" i="19"/>
  <c r="D51" i="19"/>
  <c r="I8" i="20"/>
  <c r="G14" i="20"/>
  <c r="I20" i="20"/>
  <c r="I28" i="20"/>
  <c r="J41" i="20"/>
  <c r="D51" i="20"/>
  <c r="I8" i="21"/>
  <c r="G14" i="21"/>
  <c r="I20" i="21"/>
  <c r="I28" i="21"/>
  <c r="J41" i="21"/>
  <c r="D51" i="21"/>
  <c r="I8" i="22"/>
  <c r="G14" i="22"/>
  <c r="I20" i="22"/>
  <c r="I28" i="22"/>
  <c r="J41" i="22"/>
  <c r="D51" i="22"/>
  <c r="C1" i="18"/>
  <c r="C1" i="22"/>
  <c r="D5" i="34"/>
  <c r="C1" i="11"/>
  <c r="C1" i="13"/>
  <c r="I7" i="17"/>
  <c r="I9" i="17"/>
  <c r="G13" i="17"/>
  <c r="I18" i="17"/>
  <c r="G23" i="17"/>
  <c r="C1" i="24"/>
  <c r="G23" i="27"/>
  <c r="I28" i="27"/>
  <c r="F30" i="27"/>
  <c r="J41" i="27"/>
  <c r="G44" i="27"/>
  <c r="D51" i="27"/>
  <c r="D53" i="27"/>
  <c r="I8" i="28"/>
  <c r="G12" i="28"/>
  <c r="G14" i="28"/>
  <c r="I20" i="28"/>
  <c r="I28" i="28"/>
  <c r="J41" i="28"/>
  <c r="D51" i="28"/>
  <c r="I7" i="29"/>
  <c r="I9" i="29"/>
  <c r="G13" i="29"/>
  <c r="I17" i="29"/>
  <c r="I19" i="29"/>
  <c r="I21" i="29"/>
  <c r="G26" i="29"/>
  <c r="J29" i="29"/>
  <c r="E41" i="29"/>
  <c r="J43" i="29"/>
  <c r="D50" i="29"/>
  <c r="D52" i="29"/>
  <c r="I7" i="30"/>
  <c r="I9" i="30"/>
  <c r="G13" i="30"/>
  <c r="I17" i="30"/>
  <c r="I19" i="30"/>
  <c r="I21" i="30"/>
  <c r="G26" i="30"/>
  <c r="J29" i="30"/>
  <c r="E41" i="30"/>
  <c r="J43" i="30"/>
  <c r="D50" i="30"/>
  <c r="D52" i="30"/>
  <c r="I7" i="31"/>
  <c r="I9" i="31"/>
  <c r="G13" i="31"/>
  <c r="I17" i="31"/>
  <c r="I19" i="31"/>
  <c r="I21" i="31"/>
  <c r="G26" i="31"/>
  <c r="J29" i="31"/>
  <c r="E41" i="31"/>
  <c r="J43" i="31"/>
  <c r="D50" i="31"/>
  <c r="D52" i="31"/>
  <c r="I7" i="32"/>
  <c r="I9" i="32"/>
  <c r="G13" i="32"/>
  <c r="I17" i="32"/>
  <c r="I19" i="32"/>
  <c r="I21" i="32"/>
  <c r="G26" i="32"/>
  <c r="J29" i="32"/>
  <c r="E41" i="32"/>
  <c r="J43" i="32"/>
  <c r="D50" i="32"/>
  <c r="D52" i="32"/>
  <c r="I7" i="33"/>
  <c r="I9" i="33"/>
  <c r="G13" i="33"/>
  <c r="I17" i="33"/>
  <c r="I19" i="33"/>
  <c r="I21" i="33"/>
  <c r="G26" i="33"/>
  <c r="J29" i="33"/>
  <c r="E41" i="33"/>
  <c r="J43" i="33"/>
  <c r="D50" i="33"/>
  <c r="D52" i="33"/>
  <c r="I7" i="34"/>
  <c r="C1" i="25"/>
  <c r="C1" i="27"/>
  <c r="C1" i="29"/>
  <c r="C1" i="31"/>
  <c r="C1" i="33"/>
  <c r="C1" i="35"/>
  <c r="D5" i="36"/>
  <c r="I8" i="36"/>
  <c r="G12" i="36"/>
  <c r="G14" i="36"/>
  <c r="I18" i="36"/>
  <c r="I20" i="36"/>
  <c r="G23" i="36"/>
  <c r="I28" i="36"/>
  <c r="F30" i="36"/>
  <c r="J41" i="36"/>
  <c r="G44" i="36"/>
  <c r="D51" i="36"/>
  <c r="D53" i="36"/>
  <c r="D5" i="37"/>
  <c r="I8" i="37"/>
  <c r="G12" i="37"/>
  <c r="G14" i="37"/>
  <c r="I18" i="37"/>
  <c r="I20" i="37"/>
  <c r="G23" i="37"/>
  <c r="I28" i="37"/>
  <c r="F30" i="37"/>
  <c r="J41" i="37"/>
  <c r="G44" i="37"/>
  <c r="D51" i="37"/>
  <c r="D53" i="37"/>
  <c r="D5" i="38"/>
  <c r="I8" i="38"/>
  <c r="G12" i="38"/>
  <c r="G14" i="38"/>
  <c r="I18" i="38"/>
  <c r="I20" i="38"/>
  <c r="G23" i="38"/>
  <c r="I28" i="38"/>
  <c r="F30" i="38"/>
  <c r="J41" i="38"/>
  <c r="G44" i="38"/>
  <c r="D51" i="38"/>
  <c r="D53" i="38"/>
  <c r="D5" i="39"/>
  <c r="I8" i="39"/>
  <c r="G12" i="39"/>
  <c r="G14" i="39"/>
  <c r="I18" i="39"/>
  <c r="I20" i="39"/>
  <c r="G23" i="39"/>
  <c r="I28" i="39"/>
  <c r="F30" i="39"/>
  <c r="J41" i="39"/>
  <c r="G44" i="39"/>
  <c r="D51" i="39"/>
  <c r="D53" i="39"/>
  <c r="C1" i="37"/>
  <c r="C1" i="39"/>
  <c r="C1" i="41"/>
  <c r="C1" i="10"/>
  <c r="C1" i="12"/>
  <c r="C1" i="14"/>
  <c r="C1" i="16"/>
  <c r="D5" i="17"/>
  <c r="I8" i="17"/>
  <c r="G12" i="17"/>
  <c r="G14" i="17"/>
  <c r="I20" i="17"/>
  <c r="I28" i="17"/>
  <c r="I7" i="18"/>
  <c r="I9" i="18"/>
  <c r="G13" i="18"/>
  <c r="I17" i="18"/>
  <c r="I19" i="18"/>
  <c r="I21" i="18"/>
  <c r="G26" i="18"/>
  <c r="J29" i="18"/>
  <c r="E41" i="18"/>
  <c r="J43" i="18"/>
  <c r="D50" i="18"/>
  <c r="D52" i="18"/>
  <c r="I7" i="19"/>
  <c r="I9" i="19"/>
  <c r="G13" i="19"/>
  <c r="I17" i="19"/>
  <c r="I19" i="19"/>
  <c r="I21" i="19"/>
  <c r="G26" i="19"/>
  <c r="J29" i="19"/>
  <c r="E41" i="19"/>
  <c r="J43" i="19"/>
  <c r="D50" i="19"/>
  <c r="D52" i="19"/>
  <c r="I7" i="20"/>
  <c r="I9" i="20"/>
  <c r="G13" i="20"/>
  <c r="I17" i="20"/>
  <c r="I19" i="20"/>
  <c r="I21" i="20"/>
  <c r="G26" i="20"/>
  <c r="J29" i="20"/>
  <c r="E41" i="20"/>
  <c r="J43" i="20"/>
  <c r="D50" i="20"/>
  <c r="D52" i="20"/>
  <c r="I7" i="21"/>
  <c r="I9" i="21"/>
  <c r="G13" i="21"/>
  <c r="I17" i="21"/>
  <c r="I19" i="21"/>
  <c r="I21" i="21"/>
  <c r="G26" i="21"/>
  <c r="J29" i="21"/>
  <c r="E41" i="21"/>
  <c r="J43" i="21"/>
  <c r="D50" i="21"/>
  <c r="D52" i="21"/>
  <c r="I7" i="22"/>
  <c r="I9" i="22"/>
  <c r="G13" i="22"/>
  <c r="I17" i="22"/>
  <c r="I19" i="22"/>
  <c r="I21" i="22"/>
  <c r="G26" i="22"/>
  <c r="J29" i="22"/>
  <c r="E41" i="22"/>
  <c r="J43" i="22"/>
  <c r="D50" i="22"/>
  <c r="D52" i="22"/>
  <c r="C1" i="17"/>
  <c r="C1" i="19"/>
  <c r="C1" i="21"/>
  <c r="C1" i="23"/>
  <c r="I7" i="25"/>
  <c r="I9" i="25"/>
  <c r="G13" i="25"/>
  <c r="I17" i="25"/>
  <c r="I19" i="25"/>
  <c r="I21" i="25"/>
  <c r="G26" i="25"/>
  <c r="J29" i="25"/>
  <c r="E41" i="25"/>
  <c r="J43" i="25"/>
  <c r="D50" i="25"/>
  <c r="D52" i="25"/>
  <c r="I7" i="26"/>
  <c r="I9" i="26"/>
  <c r="G13" i="26"/>
  <c r="I17" i="26"/>
  <c r="I19" i="26"/>
  <c r="I21" i="26"/>
  <c r="G26" i="26"/>
  <c r="J29" i="26"/>
  <c r="E41" i="26"/>
  <c r="J43" i="26"/>
  <c r="D50" i="26"/>
  <c r="D52" i="26"/>
  <c r="I7" i="27"/>
  <c r="I9" i="27"/>
  <c r="G13" i="27"/>
  <c r="I17" i="27"/>
  <c r="I19" i="27"/>
  <c r="I21" i="27"/>
  <c r="G26" i="27"/>
  <c r="J29" i="27"/>
  <c r="E41" i="27"/>
  <c r="J43" i="27"/>
  <c r="D50" i="27"/>
  <c r="D52" i="27"/>
  <c r="I7" i="28"/>
  <c r="I9" i="28"/>
  <c r="G13" i="28"/>
  <c r="I18" i="28"/>
  <c r="G23" i="28"/>
  <c r="F30" i="28"/>
  <c r="G44" i="28"/>
  <c r="D53" i="28"/>
  <c r="D5" i="29"/>
  <c r="J7" i="29" s="1"/>
  <c r="I8" i="29"/>
  <c r="G12" i="29"/>
  <c r="G14" i="29"/>
  <c r="I18" i="29"/>
  <c r="I20" i="29"/>
  <c r="G23" i="29"/>
  <c r="I28" i="29"/>
  <c r="F30" i="29"/>
  <c r="J41" i="29"/>
  <c r="G44" i="29"/>
  <c r="D51" i="29"/>
  <c r="D53" i="29"/>
  <c r="D5" i="30"/>
  <c r="J9" i="30" s="1"/>
  <c r="I8" i="30"/>
  <c r="G12" i="30"/>
  <c r="G14" i="30"/>
  <c r="I18" i="30"/>
  <c r="I20" i="30"/>
  <c r="G23" i="30"/>
  <c r="I28" i="30"/>
  <c r="F30" i="30"/>
  <c r="J41" i="30"/>
  <c r="G44" i="30"/>
  <c r="D51" i="30"/>
  <c r="D53" i="30"/>
  <c r="D5" i="31"/>
  <c r="I8" i="31"/>
  <c r="G12" i="31"/>
  <c r="G14" i="31"/>
  <c r="I18" i="31"/>
  <c r="I20" i="31"/>
  <c r="G23" i="31"/>
  <c r="I28" i="31"/>
  <c r="F30" i="31"/>
  <c r="J41" i="31"/>
  <c r="G44" i="31"/>
  <c r="D51" i="31"/>
  <c r="D53" i="31"/>
  <c r="D5" i="32"/>
  <c r="I8" i="32"/>
  <c r="G12" i="32"/>
  <c r="G14" i="32"/>
  <c r="I18" i="32"/>
  <c r="I20" i="32"/>
  <c r="G23" i="32"/>
  <c r="I28" i="32"/>
  <c r="F30" i="32"/>
  <c r="J41" i="32"/>
  <c r="G44" i="32"/>
  <c r="D51" i="32"/>
  <c r="D53" i="32"/>
  <c r="D5" i="33"/>
  <c r="J7" i="33" s="1"/>
  <c r="I8" i="33"/>
  <c r="G12" i="33"/>
  <c r="G14" i="33"/>
  <c r="I18" i="33"/>
  <c r="I20" i="33"/>
  <c r="G23" i="33"/>
  <c r="I28" i="33"/>
  <c r="F30" i="33"/>
  <c r="J41" i="33"/>
  <c r="G44" i="33"/>
  <c r="D51" i="33"/>
  <c r="D53" i="33"/>
  <c r="C1" i="26"/>
  <c r="C1" i="30"/>
  <c r="C1" i="32"/>
  <c r="C1" i="34"/>
  <c r="I7" i="36"/>
  <c r="I9" i="36"/>
  <c r="G13" i="36"/>
  <c r="I17" i="36"/>
  <c r="I19" i="36"/>
  <c r="I21" i="36"/>
  <c r="G26" i="36"/>
  <c r="J29" i="36"/>
  <c r="E41" i="36"/>
  <c r="J43" i="36"/>
  <c r="D50" i="36"/>
  <c r="D52" i="36"/>
  <c r="I7" i="37"/>
  <c r="I9" i="37"/>
  <c r="G13" i="37"/>
  <c r="I17" i="37"/>
  <c r="I19" i="37"/>
  <c r="I21" i="37"/>
  <c r="G26" i="37"/>
  <c r="J29" i="37"/>
  <c r="E41" i="37"/>
  <c r="J43" i="37"/>
  <c r="D50" i="37"/>
  <c r="D52" i="37"/>
  <c r="I7" i="38"/>
  <c r="I9" i="38"/>
  <c r="G13" i="38"/>
  <c r="I17" i="38"/>
  <c r="I19" i="38"/>
  <c r="I21" i="38"/>
  <c r="G26" i="38"/>
  <c r="J29" i="38"/>
  <c r="E41" i="38"/>
  <c r="J43" i="38"/>
  <c r="D50" i="38"/>
  <c r="D52" i="38"/>
  <c r="I7" i="39"/>
  <c r="I9" i="39"/>
  <c r="J9" i="39" s="1"/>
  <c r="G13" i="39"/>
  <c r="I17" i="39"/>
  <c r="I19" i="39"/>
  <c r="I21" i="39"/>
  <c r="G26" i="39"/>
  <c r="J29" i="39"/>
  <c r="E41" i="39"/>
  <c r="J43" i="39"/>
  <c r="D50" i="39"/>
  <c r="D52" i="39"/>
  <c r="C1" i="36"/>
  <c r="C1" i="38"/>
  <c r="C1" i="40"/>
  <c r="I6" i="36"/>
  <c r="D7" i="36"/>
  <c r="D8" i="36" s="1"/>
  <c r="H12" i="36"/>
  <c r="H13" i="36"/>
  <c r="H14" i="36"/>
  <c r="H18" i="36"/>
  <c r="H19" i="36"/>
  <c r="H20" i="36"/>
  <c r="H21" i="36"/>
  <c r="G22" i="36"/>
  <c r="F26" i="36"/>
  <c r="I27" i="36"/>
  <c r="F29" i="36"/>
  <c r="K29" i="36"/>
  <c r="F33" i="36"/>
  <c r="F34" i="36"/>
  <c r="F35" i="36"/>
  <c r="F36" i="36"/>
  <c r="F37" i="36"/>
  <c r="F38" i="36"/>
  <c r="J40" i="36"/>
  <c r="F41" i="36"/>
  <c r="J42" i="36"/>
  <c r="F44" i="36"/>
  <c r="F45" i="36"/>
  <c r="E50" i="36"/>
  <c r="E51" i="36"/>
  <c r="E52" i="36"/>
  <c r="I6" i="37"/>
  <c r="D7" i="37"/>
  <c r="D8" i="37" s="1"/>
  <c r="H12" i="37"/>
  <c r="H13" i="37"/>
  <c r="H14" i="37"/>
  <c r="H18" i="37"/>
  <c r="H19" i="37"/>
  <c r="H20" i="37"/>
  <c r="H21" i="37"/>
  <c r="G22" i="37"/>
  <c r="F26" i="37"/>
  <c r="I27" i="37"/>
  <c r="F29" i="37"/>
  <c r="K29" i="37"/>
  <c r="F33" i="37"/>
  <c r="F34" i="37"/>
  <c r="F35" i="37"/>
  <c r="F36" i="37"/>
  <c r="F37" i="37"/>
  <c r="F38" i="37"/>
  <c r="J40" i="37"/>
  <c r="F41" i="37"/>
  <c r="J42" i="37"/>
  <c r="F44" i="37"/>
  <c r="F45" i="37"/>
  <c r="E50" i="37"/>
  <c r="E51" i="37"/>
  <c r="E52" i="37"/>
  <c r="I6" i="38"/>
  <c r="D7" i="38"/>
  <c r="D8" i="38" s="1"/>
  <c r="H12" i="38"/>
  <c r="H13" i="38"/>
  <c r="H14" i="38"/>
  <c r="H18" i="38"/>
  <c r="H19" i="38"/>
  <c r="H20" i="38"/>
  <c r="H21" i="38"/>
  <c r="G22" i="38"/>
  <c r="F26" i="38"/>
  <c r="I27" i="38"/>
  <c r="F29" i="38"/>
  <c r="K29" i="38"/>
  <c r="F33" i="38"/>
  <c r="F34" i="38"/>
  <c r="F35" i="38"/>
  <c r="F36" i="38"/>
  <c r="F37" i="38"/>
  <c r="F38" i="38"/>
  <c r="J40" i="38"/>
  <c r="F41" i="38"/>
  <c r="J42" i="38"/>
  <c r="F44" i="38"/>
  <c r="F45" i="38"/>
  <c r="E50" i="38"/>
  <c r="E51" i="38"/>
  <c r="E52" i="38"/>
  <c r="I6" i="39"/>
  <c r="D7" i="39"/>
  <c r="D8" i="39" s="1"/>
  <c r="H12" i="39"/>
  <c r="H13" i="39"/>
  <c r="H14" i="39"/>
  <c r="H18" i="39"/>
  <c r="H19" i="39"/>
  <c r="H20" i="39"/>
  <c r="H21" i="39"/>
  <c r="G22" i="39"/>
  <c r="F26" i="39"/>
  <c r="I27" i="39"/>
  <c r="F29" i="39"/>
  <c r="K29" i="39"/>
  <c r="F33" i="39"/>
  <c r="F34" i="39"/>
  <c r="F35" i="39"/>
  <c r="F36" i="39"/>
  <c r="F37" i="39"/>
  <c r="F38" i="39"/>
  <c r="J40" i="39"/>
  <c r="F41" i="39"/>
  <c r="J42" i="39"/>
  <c r="F44" i="39"/>
  <c r="F45" i="39"/>
  <c r="E50" i="39"/>
  <c r="E51" i="39"/>
  <c r="E52" i="39"/>
  <c r="I6" i="40"/>
  <c r="D7" i="40"/>
  <c r="D8" i="40" s="1"/>
  <c r="H12" i="40"/>
  <c r="H13" i="40"/>
  <c r="H14" i="40"/>
  <c r="H18" i="40"/>
  <c r="H19" i="40"/>
  <c r="H20" i="40"/>
  <c r="H21" i="40"/>
  <c r="G22" i="40"/>
  <c r="F26" i="40"/>
  <c r="I27" i="40"/>
  <c r="F29" i="40"/>
  <c r="K29" i="40"/>
  <c r="F33" i="40"/>
  <c r="F34" i="40"/>
  <c r="F35" i="40"/>
  <c r="F36" i="40"/>
  <c r="F37" i="40"/>
  <c r="F38" i="40"/>
  <c r="J40" i="40"/>
  <c r="F41" i="40"/>
  <c r="J42" i="40"/>
  <c r="F44" i="40"/>
  <c r="F45" i="40"/>
  <c r="E50" i="40"/>
  <c r="E51" i="40"/>
  <c r="E52" i="40"/>
  <c r="I6" i="41"/>
  <c r="D7" i="41"/>
  <c r="D8" i="41" s="1"/>
  <c r="H12" i="41"/>
  <c r="H13" i="41"/>
  <c r="H14" i="41"/>
  <c r="H18" i="41"/>
  <c r="H19" i="41"/>
  <c r="H20" i="41"/>
  <c r="H21" i="41"/>
  <c r="G22" i="41"/>
  <c r="F26" i="41"/>
  <c r="I27" i="41"/>
  <c r="F29" i="41"/>
  <c r="K29" i="41"/>
  <c r="F33" i="41"/>
  <c r="F34" i="41"/>
  <c r="F35" i="41"/>
  <c r="F36" i="41"/>
  <c r="F37" i="41"/>
  <c r="F38" i="41"/>
  <c r="J40" i="41"/>
  <c r="F41" i="41"/>
  <c r="J42" i="41"/>
  <c r="F44" i="41"/>
  <c r="F45" i="41"/>
  <c r="E50" i="41"/>
  <c r="E51" i="41"/>
  <c r="E52" i="41"/>
  <c r="D5" i="40"/>
  <c r="I7" i="40"/>
  <c r="I8" i="40"/>
  <c r="I9" i="40"/>
  <c r="G12" i="40"/>
  <c r="G13" i="40"/>
  <c r="G14" i="40"/>
  <c r="I17" i="40"/>
  <c r="I18" i="40"/>
  <c r="I19" i="40"/>
  <c r="I20" i="40"/>
  <c r="I21" i="40"/>
  <c r="G23" i="40"/>
  <c r="G26" i="40"/>
  <c r="I28" i="40"/>
  <c r="J29" i="40"/>
  <c r="F30" i="40"/>
  <c r="E41" i="40"/>
  <c r="J41" i="40"/>
  <c r="J43" i="40"/>
  <c r="G44" i="40"/>
  <c r="D50" i="40"/>
  <c r="D51" i="40"/>
  <c r="D52" i="40"/>
  <c r="D5" i="41"/>
  <c r="I7" i="41"/>
  <c r="I8" i="41"/>
  <c r="I9" i="41"/>
  <c r="G12" i="41"/>
  <c r="G13" i="41"/>
  <c r="G14" i="41"/>
  <c r="I17" i="41"/>
  <c r="I18" i="41"/>
  <c r="I19" i="41"/>
  <c r="I20" i="41"/>
  <c r="I21" i="41"/>
  <c r="G23" i="41"/>
  <c r="G26" i="41"/>
  <c r="I28" i="41"/>
  <c r="J29" i="41"/>
  <c r="F30" i="41"/>
  <c r="E41" i="41"/>
  <c r="J41" i="41"/>
  <c r="J43" i="41"/>
  <c r="G44" i="41"/>
  <c r="D50" i="41"/>
  <c r="D51" i="41"/>
  <c r="D52" i="41"/>
  <c r="E52" i="28"/>
  <c r="E51" i="28"/>
  <c r="E50" i="28"/>
  <c r="F45" i="28"/>
  <c r="F44" i="28"/>
  <c r="J42" i="28"/>
  <c r="F41" i="28"/>
  <c r="J40" i="28"/>
  <c r="F38" i="28"/>
  <c r="F37" i="28"/>
  <c r="F36" i="28"/>
  <c r="F35" i="28"/>
  <c r="F34" i="28"/>
  <c r="F33" i="28"/>
  <c r="K29" i="28"/>
  <c r="F29" i="28"/>
  <c r="I27" i="28"/>
  <c r="F26" i="28"/>
  <c r="G22" i="28"/>
  <c r="H21" i="28"/>
  <c r="H20" i="28"/>
  <c r="H19" i="28"/>
  <c r="H18" i="28"/>
  <c r="H14" i="28"/>
  <c r="I6" i="25"/>
  <c r="D7" i="25"/>
  <c r="D8" i="25" s="1"/>
  <c r="H12" i="25"/>
  <c r="H13" i="25"/>
  <c r="H14" i="25"/>
  <c r="H18" i="25"/>
  <c r="H19" i="25"/>
  <c r="H20" i="25"/>
  <c r="H21" i="25"/>
  <c r="G22" i="25"/>
  <c r="F26" i="25"/>
  <c r="I27" i="25"/>
  <c r="F29" i="25"/>
  <c r="K29" i="25"/>
  <c r="F33" i="25"/>
  <c r="F34" i="25"/>
  <c r="F35" i="25"/>
  <c r="F36" i="25"/>
  <c r="F37" i="25"/>
  <c r="F38" i="25"/>
  <c r="J40" i="25"/>
  <c r="F41" i="25"/>
  <c r="J42" i="25"/>
  <c r="F44" i="25"/>
  <c r="F45" i="25"/>
  <c r="E50" i="25"/>
  <c r="E51" i="25"/>
  <c r="E52" i="25"/>
  <c r="I6" i="26"/>
  <c r="D7" i="26"/>
  <c r="D8" i="26" s="1"/>
  <c r="H12" i="26"/>
  <c r="H13" i="26"/>
  <c r="H14" i="26"/>
  <c r="H18" i="26"/>
  <c r="H19" i="26"/>
  <c r="H20" i="26"/>
  <c r="H21" i="26"/>
  <c r="G22" i="26"/>
  <c r="F26" i="26"/>
  <c r="I27" i="26"/>
  <c r="F29" i="26"/>
  <c r="K29" i="26"/>
  <c r="F33" i="26"/>
  <c r="F34" i="26"/>
  <c r="F35" i="26"/>
  <c r="F36" i="26"/>
  <c r="F37" i="26"/>
  <c r="F38" i="26"/>
  <c r="J40" i="26"/>
  <c r="F41" i="26"/>
  <c r="J42" i="26"/>
  <c r="F44" i="26"/>
  <c r="F45" i="26"/>
  <c r="E50" i="26"/>
  <c r="E51" i="26"/>
  <c r="E52" i="26"/>
  <c r="I6" i="27"/>
  <c r="D7" i="27"/>
  <c r="D8" i="27" s="1"/>
  <c r="H12" i="27"/>
  <c r="H13" i="27"/>
  <c r="H14" i="27"/>
  <c r="H18" i="27"/>
  <c r="H19" i="27"/>
  <c r="H20" i="27"/>
  <c r="H21" i="27"/>
  <c r="G22" i="27"/>
  <c r="F26" i="27"/>
  <c r="I27" i="27"/>
  <c r="F29" i="27"/>
  <c r="K29" i="27"/>
  <c r="F33" i="27"/>
  <c r="F34" i="27"/>
  <c r="F35" i="27"/>
  <c r="F36" i="27"/>
  <c r="F37" i="27"/>
  <c r="F38" i="27"/>
  <c r="J40" i="27"/>
  <c r="F41" i="27"/>
  <c r="J42" i="27"/>
  <c r="F44" i="27"/>
  <c r="F45" i="27"/>
  <c r="E50" i="27"/>
  <c r="E51" i="27"/>
  <c r="E52" i="27"/>
  <c r="I6" i="28"/>
  <c r="D7" i="28"/>
  <c r="D8" i="28" s="1"/>
  <c r="H12" i="28"/>
  <c r="H13" i="28"/>
  <c r="I17" i="28"/>
  <c r="I19" i="28"/>
  <c r="I21" i="28"/>
  <c r="G26" i="28"/>
  <c r="J29" i="28"/>
  <c r="E41" i="28"/>
  <c r="J43" i="28"/>
  <c r="D50" i="28"/>
  <c r="D52" i="28"/>
  <c r="I6" i="29"/>
  <c r="D7" i="29"/>
  <c r="D8" i="29" s="1"/>
  <c r="H12" i="29"/>
  <c r="H13" i="29"/>
  <c r="H14" i="29"/>
  <c r="H18" i="29"/>
  <c r="H19" i="29"/>
  <c r="H20" i="29"/>
  <c r="H21" i="29"/>
  <c r="G22" i="29"/>
  <c r="F26" i="29"/>
  <c r="I27" i="29"/>
  <c r="F29" i="29"/>
  <c r="K29" i="29"/>
  <c r="F33" i="29"/>
  <c r="F34" i="29"/>
  <c r="F35" i="29"/>
  <c r="F36" i="29"/>
  <c r="F37" i="29"/>
  <c r="F38" i="29"/>
  <c r="J40" i="29"/>
  <c r="F41" i="29"/>
  <c r="J42" i="29"/>
  <c r="F44" i="29"/>
  <c r="F45" i="29"/>
  <c r="E50" i="29"/>
  <c r="E51" i="29"/>
  <c r="E52" i="29"/>
  <c r="I6" i="30"/>
  <c r="D7" i="30"/>
  <c r="D8" i="30" s="1"/>
  <c r="H12" i="30"/>
  <c r="H13" i="30"/>
  <c r="H14" i="30"/>
  <c r="H18" i="30"/>
  <c r="H19" i="30"/>
  <c r="H20" i="30"/>
  <c r="H21" i="30"/>
  <c r="G22" i="30"/>
  <c r="F26" i="30"/>
  <c r="I27" i="30"/>
  <c r="F29" i="30"/>
  <c r="K29" i="30"/>
  <c r="F33" i="30"/>
  <c r="F34" i="30"/>
  <c r="F35" i="30"/>
  <c r="F36" i="30"/>
  <c r="F37" i="30"/>
  <c r="F38" i="30"/>
  <c r="J40" i="30"/>
  <c r="F41" i="30"/>
  <c r="J42" i="30"/>
  <c r="F44" i="30"/>
  <c r="F45" i="30"/>
  <c r="E50" i="30"/>
  <c r="E51" i="30"/>
  <c r="E52" i="30"/>
  <c r="I6" i="31"/>
  <c r="D7" i="31"/>
  <c r="D8" i="31" s="1"/>
  <c r="H12" i="31"/>
  <c r="H13" i="31"/>
  <c r="H14" i="31"/>
  <c r="H18" i="31"/>
  <c r="H19" i="31"/>
  <c r="H20" i="31"/>
  <c r="H21" i="31"/>
  <c r="G22" i="31"/>
  <c r="F26" i="31"/>
  <c r="I27" i="31"/>
  <c r="F29" i="31"/>
  <c r="K29" i="31"/>
  <c r="F33" i="31"/>
  <c r="F34" i="31"/>
  <c r="F35" i="31"/>
  <c r="F36" i="31"/>
  <c r="F37" i="31"/>
  <c r="F38" i="31"/>
  <c r="J40" i="31"/>
  <c r="F41" i="31"/>
  <c r="J42" i="31"/>
  <c r="F44" i="31"/>
  <c r="F45" i="31"/>
  <c r="E50" i="31"/>
  <c r="E51" i="31"/>
  <c r="E52" i="31"/>
  <c r="I6" i="32"/>
  <c r="D7" i="32"/>
  <c r="D8" i="32" s="1"/>
  <c r="H12" i="32"/>
  <c r="H13" i="32"/>
  <c r="H14" i="32"/>
  <c r="H18" i="32"/>
  <c r="H19" i="32"/>
  <c r="H20" i="32"/>
  <c r="H21" i="32"/>
  <c r="G22" i="32"/>
  <c r="F26" i="32"/>
  <c r="I27" i="32"/>
  <c r="F29" i="32"/>
  <c r="K29" i="32"/>
  <c r="F33" i="32"/>
  <c r="F34" i="32"/>
  <c r="F35" i="32"/>
  <c r="F36" i="32"/>
  <c r="F37" i="32"/>
  <c r="F38" i="32"/>
  <c r="J40" i="32"/>
  <c r="F41" i="32"/>
  <c r="J42" i="32"/>
  <c r="F44" i="32"/>
  <c r="F45" i="32"/>
  <c r="E50" i="32"/>
  <c r="E51" i="32"/>
  <c r="E52" i="32"/>
  <c r="I6" i="33"/>
  <c r="D7" i="33"/>
  <c r="D8" i="33" s="1"/>
  <c r="H12" i="33"/>
  <c r="H13" i="33"/>
  <c r="H14" i="33"/>
  <c r="H18" i="33"/>
  <c r="H19" i="33"/>
  <c r="H20" i="33"/>
  <c r="H21" i="33"/>
  <c r="G22" i="33"/>
  <c r="F26" i="33"/>
  <c r="I27" i="33"/>
  <c r="F29" i="33"/>
  <c r="K29" i="33"/>
  <c r="F33" i="33"/>
  <c r="F34" i="33"/>
  <c r="F35" i="33"/>
  <c r="F36" i="33"/>
  <c r="F37" i="33"/>
  <c r="F38" i="33"/>
  <c r="J40" i="33"/>
  <c r="F41" i="33"/>
  <c r="J42" i="33"/>
  <c r="F44" i="33"/>
  <c r="F45" i="33"/>
  <c r="E50" i="33"/>
  <c r="E51" i="33"/>
  <c r="E52" i="33"/>
  <c r="I6" i="34"/>
  <c r="D7" i="34"/>
  <c r="D8" i="34" s="1"/>
  <c r="H12" i="34"/>
  <c r="H13" i="34"/>
  <c r="H14" i="34"/>
  <c r="H18" i="34"/>
  <c r="H19" i="34"/>
  <c r="H20" i="34"/>
  <c r="H21" i="34"/>
  <c r="G22" i="34"/>
  <c r="F26" i="34"/>
  <c r="I27" i="34"/>
  <c r="F29" i="34"/>
  <c r="K29" i="34"/>
  <c r="F33" i="34"/>
  <c r="F34" i="34"/>
  <c r="F35" i="34"/>
  <c r="F36" i="34"/>
  <c r="F37" i="34"/>
  <c r="F38" i="34"/>
  <c r="J40" i="34"/>
  <c r="F41" i="34"/>
  <c r="J42" i="34"/>
  <c r="F44" i="34"/>
  <c r="F45" i="34"/>
  <c r="E50" i="34"/>
  <c r="E51" i="34"/>
  <c r="E52" i="34"/>
  <c r="I6" i="35"/>
  <c r="D7" i="35"/>
  <c r="D8" i="35" s="1"/>
  <c r="H12" i="35"/>
  <c r="H13" i="35"/>
  <c r="H14" i="35"/>
  <c r="H18" i="35"/>
  <c r="H19" i="35"/>
  <c r="H20" i="35"/>
  <c r="H21" i="35"/>
  <c r="G22" i="35"/>
  <c r="F26" i="35"/>
  <c r="I27" i="35"/>
  <c r="F29" i="35"/>
  <c r="K29" i="35"/>
  <c r="F33" i="35"/>
  <c r="F34" i="35"/>
  <c r="F35" i="35"/>
  <c r="F36" i="35"/>
  <c r="F37" i="35"/>
  <c r="F38" i="35"/>
  <c r="J40" i="35"/>
  <c r="F41" i="35"/>
  <c r="J42" i="35"/>
  <c r="F44" i="35"/>
  <c r="F45" i="35"/>
  <c r="E50" i="35"/>
  <c r="E51" i="35"/>
  <c r="E52" i="35"/>
  <c r="I8" i="34"/>
  <c r="I9" i="34"/>
  <c r="G12" i="34"/>
  <c r="G13" i="34"/>
  <c r="G14" i="34"/>
  <c r="I17" i="34"/>
  <c r="I18" i="34"/>
  <c r="I19" i="34"/>
  <c r="I20" i="34"/>
  <c r="I21" i="34"/>
  <c r="G23" i="34"/>
  <c r="G26" i="34"/>
  <c r="I28" i="34"/>
  <c r="J29" i="34"/>
  <c r="F30" i="34"/>
  <c r="E41" i="34"/>
  <c r="J41" i="34"/>
  <c r="J43" i="34"/>
  <c r="G44" i="34"/>
  <c r="D50" i="34"/>
  <c r="D51" i="34"/>
  <c r="D52" i="34"/>
  <c r="D5" i="35"/>
  <c r="I7" i="35"/>
  <c r="I8" i="35"/>
  <c r="I9" i="35"/>
  <c r="G12" i="35"/>
  <c r="G13" i="35"/>
  <c r="G14" i="35"/>
  <c r="I17" i="35"/>
  <c r="I18" i="35"/>
  <c r="I19" i="35"/>
  <c r="I20" i="35"/>
  <c r="I21" i="35"/>
  <c r="G23" i="35"/>
  <c r="G26" i="35"/>
  <c r="I28" i="35"/>
  <c r="J29" i="35"/>
  <c r="F30" i="35"/>
  <c r="E41" i="35"/>
  <c r="J41" i="35"/>
  <c r="J43" i="35"/>
  <c r="G44" i="35"/>
  <c r="D50" i="35"/>
  <c r="D51" i="35"/>
  <c r="D52" i="35"/>
  <c r="J41" i="17"/>
  <c r="G44" i="17"/>
  <c r="D51" i="17"/>
  <c r="E52" i="17"/>
  <c r="E51" i="17"/>
  <c r="E50" i="17"/>
  <c r="F45" i="17"/>
  <c r="F44" i="17"/>
  <c r="J42" i="17"/>
  <c r="F41" i="17"/>
  <c r="J40" i="17"/>
  <c r="F38" i="17"/>
  <c r="F37" i="17"/>
  <c r="F36" i="17"/>
  <c r="F35" i="17"/>
  <c r="F34" i="17"/>
  <c r="F33" i="17"/>
  <c r="K29" i="17"/>
  <c r="F29" i="17"/>
  <c r="I27" i="17"/>
  <c r="F26" i="17"/>
  <c r="G22" i="17"/>
  <c r="H21" i="17"/>
  <c r="H20" i="17"/>
  <c r="H19" i="17"/>
  <c r="H18" i="17"/>
  <c r="H14" i="17"/>
  <c r="I6" i="17"/>
  <c r="D7" i="17"/>
  <c r="D8" i="17" s="1"/>
  <c r="H12" i="17"/>
  <c r="H13" i="17"/>
  <c r="I17" i="17"/>
  <c r="I19" i="17"/>
  <c r="I21" i="17"/>
  <c r="G26" i="17"/>
  <c r="J29" i="17"/>
  <c r="E41" i="17"/>
  <c r="J43" i="17"/>
  <c r="D50" i="17"/>
  <c r="D52" i="17"/>
  <c r="I6" i="18"/>
  <c r="D7" i="18"/>
  <c r="D8" i="18" s="1"/>
  <c r="H12" i="18"/>
  <c r="H13" i="18"/>
  <c r="H14" i="18"/>
  <c r="H18" i="18"/>
  <c r="H19" i="18"/>
  <c r="H20" i="18"/>
  <c r="H21" i="18"/>
  <c r="G22" i="18"/>
  <c r="F26" i="18"/>
  <c r="I27" i="18"/>
  <c r="F29" i="18"/>
  <c r="K29" i="18"/>
  <c r="F33" i="18"/>
  <c r="F34" i="18"/>
  <c r="F35" i="18"/>
  <c r="F36" i="18"/>
  <c r="F37" i="18"/>
  <c r="F38" i="18"/>
  <c r="J40" i="18"/>
  <c r="F41" i="18"/>
  <c r="J42" i="18"/>
  <c r="F44" i="18"/>
  <c r="F45" i="18"/>
  <c r="E50" i="18"/>
  <c r="E51" i="18"/>
  <c r="E52" i="18"/>
  <c r="I6" i="19"/>
  <c r="D7" i="19"/>
  <c r="D8" i="19" s="1"/>
  <c r="H12" i="19"/>
  <c r="H13" i="19"/>
  <c r="H14" i="19"/>
  <c r="H18" i="19"/>
  <c r="H19" i="19"/>
  <c r="H20" i="19"/>
  <c r="H21" i="19"/>
  <c r="G22" i="19"/>
  <c r="F26" i="19"/>
  <c r="I27" i="19"/>
  <c r="F29" i="19"/>
  <c r="K29" i="19"/>
  <c r="F33" i="19"/>
  <c r="F34" i="19"/>
  <c r="F35" i="19"/>
  <c r="F36" i="19"/>
  <c r="F37" i="19"/>
  <c r="F38" i="19"/>
  <c r="J40" i="19"/>
  <c r="F41" i="19"/>
  <c r="J42" i="19"/>
  <c r="F44" i="19"/>
  <c r="F45" i="19"/>
  <c r="E50" i="19"/>
  <c r="E51" i="19"/>
  <c r="E52" i="19"/>
  <c r="I6" i="20"/>
  <c r="D7" i="20"/>
  <c r="D8" i="20" s="1"/>
  <c r="H12" i="20"/>
  <c r="H13" i="20"/>
  <c r="H14" i="20"/>
  <c r="H18" i="20"/>
  <c r="H19" i="20"/>
  <c r="H20" i="20"/>
  <c r="H21" i="20"/>
  <c r="G22" i="20"/>
  <c r="F26" i="20"/>
  <c r="I27" i="20"/>
  <c r="F29" i="20"/>
  <c r="K29" i="20"/>
  <c r="F33" i="20"/>
  <c r="F34" i="20"/>
  <c r="F35" i="20"/>
  <c r="F36" i="20"/>
  <c r="F37" i="20"/>
  <c r="F38" i="20"/>
  <c r="J40" i="20"/>
  <c r="F41" i="20"/>
  <c r="J42" i="20"/>
  <c r="F44" i="20"/>
  <c r="F45" i="20"/>
  <c r="E50" i="20"/>
  <c r="E51" i="20"/>
  <c r="E52" i="20"/>
  <c r="I6" i="21"/>
  <c r="D7" i="21"/>
  <c r="D8" i="21" s="1"/>
  <c r="H12" i="21"/>
  <c r="H13" i="21"/>
  <c r="H14" i="21"/>
  <c r="H18" i="21"/>
  <c r="H19" i="21"/>
  <c r="H20" i="21"/>
  <c r="H21" i="21"/>
  <c r="G22" i="21"/>
  <c r="F26" i="21"/>
  <c r="I27" i="21"/>
  <c r="F29" i="21"/>
  <c r="K29" i="21"/>
  <c r="F33" i="21"/>
  <c r="F34" i="21"/>
  <c r="F35" i="21"/>
  <c r="F36" i="21"/>
  <c r="F37" i="21"/>
  <c r="F38" i="21"/>
  <c r="J40" i="21"/>
  <c r="F41" i="21"/>
  <c r="J42" i="21"/>
  <c r="F44" i="21"/>
  <c r="F45" i="21"/>
  <c r="E50" i="21"/>
  <c r="E51" i="21"/>
  <c r="E52" i="21"/>
  <c r="I6" i="22"/>
  <c r="D7" i="22"/>
  <c r="D8" i="22" s="1"/>
  <c r="H12" i="22"/>
  <c r="H13" i="22"/>
  <c r="H14" i="22"/>
  <c r="H18" i="22"/>
  <c r="H19" i="22"/>
  <c r="H20" i="22"/>
  <c r="H21" i="22"/>
  <c r="G22" i="22"/>
  <c r="F26" i="22"/>
  <c r="I27" i="22"/>
  <c r="F29" i="22"/>
  <c r="K29" i="22"/>
  <c r="F33" i="22"/>
  <c r="F34" i="22"/>
  <c r="F35" i="22"/>
  <c r="F36" i="22"/>
  <c r="F37" i="22"/>
  <c r="F38" i="22"/>
  <c r="J40" i="22"/>
  <c r="F41" i="22"/>
  <c r="J42" i="22"/>
  <c r="F44" i="22"/>
  <c r="F45" i="22"/>
  <c r="E50" i="22"/>
  <c r="E51" i="22"/>
  <c r="E52" i="22"/>
  <c r="I6" i="23"/>
  <c r="D7" i="23"/>
  <c r="D8" i="23" s="1"/>
  <c r="H12" i="23"/>
  <c r="H13" i="23"/>
  <c r="H14" i="23"/>
  <c r="H18" i="23"/>
  <c r="H19" i="23"/>
  <c r="H20" i="23"/>
  <c r="H21" i="23"/>
  <c r="G22" i="23"/>
  <c r="F26" i="23"/>
  <c r="I27" i="23"/>
  <c r="F29" i="23"/>
  <c r="K29" i="23"/>
  <c r="F33" i="23"/>
  <c r="F34" i="23"/>
  <c r="F35" i="23"/>
  <c r="F36" i="23"/>
  <c r="F37" i="23"/>
  <c r="F38" i="23"/>
  <c r="J40" i="23"/>
  <c r="F41" i="23"/>
  <c r="J42" i="23"/>
  <c r="F44" i="23"/>
  <c r="F45" i="23"/>
  <c r="E50" i="23"/>
  <c r="E51" i="23"/>
  <c r="E52" i="23"/>
  <c r="I6" i="24"/>
  <c r="D7" i="24"/>
  <c r="D8" i="24" s="1"/>
  <c r="H12" i="24"/>
  <c r="H13" i="24"/>
  <c r="H14" i="24"/>
  <c r="H18" i="24"/>
  <c r="H19" i="24"/>
  <c r="H20" i="24"/>
  <c r="H21" i="24"/>
  <c r="G22" i="24"/>
  <c r="F26" i="24"/>
  <c r="I27" i="24"/>
  <c r="F29" i="24"/>
  <c r="K29" i="24"/>
  <c r="F33" i="24"/>
  <c r="F34" i="24"/>
  <c r="F35" i="24"/>
  <c r="F36" i="24"/>
  <c r="F37" i="24"/>
  <c r="F38" i="24"/>
  <c r="J40" i="24"/>
  <c r="F41" i="24"/>
  <c r="J42" i="24"/>
  <c r="F44" i="24"/>
  <c r="F45" i="24"/>
  <c r="E50" i="24"/>
  <c r="E51" i="24"/>
  <c r="E52" i="24"/>
  <c r="D5" i="23"/>
  <c r="I7" i="23"/>
  <c r="I8" i="23"/>
  <c r="I9" i="23"/>
  <c r="G12" i="23"/>
  <c r="G13" i="23"/>
  <c r="G14" i="23"/>
  <c r="I17" i="23"/>
  <c r="I18" i="23"/>
  <c r="I19" i="23"/>
  <c r="I20" i="23"/>
  <c r="I21" i="23"/>
  <c r="G23" i="23"/>
  <c r="G26" i="23"/>
  <c r="I28" i="23"/>
  <c r="J29" i="23"/>
  <c r="F30" i="23"/>
  <c r="E41" i="23"/>
  <c r="J41" i="23"/>
  <c r="J43" i="23"/>
  <c r="G44" i="23"/>
  <c r="D50" i="23"/>
  <c r="D51" i="23"/>
  <c r="D52" i="23"/>
  <c r="D5" i="24"/>
  <c r="I7" i="24"/>
  <c r="I8" i="24"/>
  <c r="I9" i="24"/>
  <c r="G12" i="24"/>
  <c r="G13" i="24"/>
  <c r="G14" i="24"/>
  <c r="I17" i="24"/>
  <c r="I18" i="24"/>
  <c r="I19" i="24"/>
  <c r="I20" i="24"/>
  <c r="I21" i="24"/>
  <c r="G23" i="24"/>
  <c r="G26" i="24"/>
  <c r="I28" i="24"/>
  <c r="J29" i="24"/>
  <c r="F30" i="24"/>
  <c r="E41" i="24"/>
  <c r="J41" i="24"/>
  <c r="J43" i="24"/>
  <c r="G44" i="24"/>
  <c r="D50" i="24"/>
  <c r="D51" i="24"/>
  <c r="D52" i="24"/>
  <c r="I6" i="13"/>
  <c r="D7" i="13"/>
  <c r="D8" i="13" s="1"/>
  <c r="H12" i="13"/>
  <c r="H13" i="13"/>
  <c r="H14" i="13"/>
  <c r="H18" i="13"/>
  <c r="H19" i="13"/>
  <c r="H20" i="13"/>
  <c r="H21" i="13"/>
  <c r="G22" i="13"/>
  <c r="F26" i="13"/>
  <c r="I27" i="13"/>
  <c r="F29" i="13"/>
  <c r="K29" i="13"/>
  <c r="F33" i="13"/>
  <c r="F34" i="13"/>
  <c r="F35" i="13"/>
  <c r="F36" i="13"/>
  <c r="F37" i="13"/>
  <c r="F38" i="13"/>
  <c r="J40" i="13"/>
  <c r="F41" i="13"/>
  <c r="J42" i="13"/>
  <c r="F44" i="13"/>
  <c r="F45" i="13"/>
  <c r="E50" i="13"/>
  <c r="E51" i="13"/>
  <c r="E52" i="13"/>
  <c r="I6" i="14"/>
  <c r="D7" i="14"/>
  <c r="D8" i="14" s="1"/>
  <c r="H12" i="14"/>
  <c r="H13" i="14"/>
  <c r="H14" i="14"/>
  <c r="H18" i="14"/>
  <c r="H19" i="14"/>
  <c r="H20" i="14"/>
  <c r="H21" i="14"/>
  <c r="G22" i="14"/>
  <c r="F26" i="14"/>
  <c r="I27" i="14"/>
  <c r="F29" i="14"/>
  <c r="K29" i="14"/>
  <c r="F33" i="14"/>
  <c r="F34" i="14"/>
  <c r="F35" i="14"/>
  <c r="F36" i="14"/>
  <c r="F37" i="14"/>
  <c r="F38" i="14"/>
  <c r="J40" i="14"/>
  <c r="F41" i="14"/>
  <c r="J42" i="14"/>
  <c r="F44" i="14"/>
  <c r="F45" i="14"/>
  <c r="E50" i="14"/>
  <c r="E51" i="14"/>
  <c r="E52" i="14"/>
  <c r="I6" i="15"/>
  <c r="D7" i="15"/>
  <c r="D8" i="15" s="1"/>
  <c r="H12" i="15"/>
  <c r="H13" i="15"/>
  <c r="H14" i="15"/>
  <c r="H18" i="15"/>
  <c r="H19" i="15"/>
  <c r="H20" i="15"/>
  <c r="H21" i="15"/>
  <c r="G22" i="15"/>
  <c r="F26" i="15"/>
  <c r="I27" i="15"/>
  <c r="F29" i="15"/>
  <c r="K29" i="15"/>
  <c r="F33" i="15"/>
  <c r="F34" i="15"/>
  <c r="F35" i="15"/>
  <c r="F36" i="15"/>
  <c r="F37" i="15"/>
  <c r="F38" i="15"/>
  <c r="J40" i="15"/>
  <c r="F41" i="15"/>
  <c r="J42" i="15"/>
  <c r="F44" i="15"/>
  <c r="F45" i="15"/>
  <c r="E50" i="15"/>
  <c r="E51" i="15"/>
  <c r="E52" i="15"/>
  <c r="I6" i="16"/>
  <c r="D7" i="16"/>
  <c r="D8" i="16" s="1"/>
  <c r="H12" i="16"/>
  <c r="H13" i="16"/>
  <c r="H14" i="16"/>
  <c r="H18" i="16"/>
  <c r="H19" i="16"/>
  <c r="H20" i="16"/>
  <c r="H21" i="16"/>
  <c r="G22" i="16"/>
  <c r="F26" i="16"/>
  <c r="I27" i="16"/>
  <c r="F29" i="16"/>
  <c r="K29" i="16"/>
  <c r="F33" i="16"/>
  <c r="F34" i="16"/>
  <c r="F35" i="16"/>
  <c r="F36" i="16"/>
  <c r="F37" i="16"/>
  <c r="F38" i="16"/>
  <c r="J40" i="16"/>
  <c r="F41" i="16"/>
  <c r="J42" i="16"/>
  <c r="F44" i="16"/>
  <c r="F45" i="16"/>
  <c r="E50" i="16"/>
  <c r="E51" i="16"/>
  <c r="E52" i="16"/>
  <c r="D5" i="13"/>
  <c r="I7" i="13"/>
  <c r="I8" i="13"/>
  <c r="I9" i="13"/>
  <c r="G12" i="13"/>
  <c r="G13" i="13"/>
  <c r="G14" i="13"/>
  <c r="I17" i="13"/>
  <c r="I18" i="13"/>
  <c r="I19" i="13"/>
  <c r="I20" i="13"/>
  <c r="I21" i="13"/>
  <c r="G23" i="13"/>
  <c r="G26" i="13"/>
  <c r="I28" i="13"/>
  <c r="J29" i="13"/>
  <c r="F30" i="13"/>
  <c r="E41" i="13"/>
  <c r="J41" i="13"/>
  <c r="J43" i="13"/>
  <c r="G44" i="13"/>
  <c r="D50" i="13"/>
  <c r="D51" i="13"/>
  <c r="D52" i="13"/>
  <c r="D5" i="14"/>
  <c r="I7" i="14"/>
  <c r="I8" i="14"/>
  <c r="I9" i="14"/>
  <c r="G12" i="14"/>
  <c r="G13" i="14"/>
  <c r="G14" i="14"/>
  <c r="I17" i="14"/>
  <c r="I18" i="14"/>
  <c r="I19" i="14"/>
  <c r="I20" i="14"/>
  <c r="I21" i="14"/>
  <c r="G23" i="14"/>
  <c r="G26" i="14"/>
  <c r="I28" i="14"/>
  <c r="J29" i="14"/>
  <c r="F30" i="14"/>
  <c r="E41" i="14"/>
  <c r="J41" i="14"/>
  <c r="J43" i="14"/>
  <c r="G44" i="14"/>
  <c r="D50" i="14"/>
  <c r="D51" i="14"/>
  <c r="D52" i="14"/>
  <c r="D5" i="15"/>
  <c r="I7" i="15"/>
  <c r="I8" i="15"/>
  <c r="I9" i="15"/>
  <c r="G12" i="15"/>
  <c r="G13" i="15"/>
  <c r="G14" i="15"/>
  <c r="I17" i="15"/>
  <c r="I18" i="15"/>
  <c r="I19" i="15"/>
  <c r="I20" i="15"/>
  <c r="I21" i="15"/>
  <c r="G23" i="15"/>
  <c r="G26" i="15"/>
  <c r="I28" i="15"/>
  <c r="J29" i="15"/>
  <c r="F30" i="15"/>
  <c r="E41" i="15"/>
  <c r="J41" i="15"/>
  <c r="J43" i="15"/>
  <c r="G44" i="15"/>
  <c r="D50" i="15"/>
  <c r="D51" i="15"/>
  <c r="D52" i="15"/>
  <c r="D5" i="16"/>
  <c r="I7" i="16"/>
  <c r="I8" i="16"/>
  <c r="I9" i="16"/>
  <c r="G12" i="16"/>
  <c r="G13" i="16"/>
  <c r="G14" i="16"/>
  <c r="I17" i="16"/>
  <c r="I18" i="16"/>
  <c r="I19" i="16"/>
  <c r="I20" i="16"/>
  <c r="I21" i="16"/>
  <c r="G23" i="16"/>
  <c r="G26" i="16"/>
  <c r="I28" i="16"/>
  <c r="J29" i="16"/>
  <c r="F30" i="16"/>
  <c r="E41" i="16"/>
  <c r="J41" i="16"/>
  <c r="J43" i="16"/>
  <c r="G44" i="16"/>
  <c r="D50" i="16"/>
  <c r="D51" i="16"/>
  <c r="D52" i="16"/>
  <c r="I6" i="11"/>
  <c r="D7" i="11"/>
  <c r="D8" i="11" s="1"/>
  <c r="H12" i="11"/>
  <c r="H13" i="11"/>
  <c r="H14" i="11"/>
  <c r="H18" i="11"/>
  <c r="H19" i="11"/>
  <c r="H20" i="11"/>
  <c r="H21" i="11"/>
  <c r="G22" i="11"/>
  <c r="F26" i="11"/>
  <c r="I27" i="11"/>
  <c r="F29" i="11"/>
  <c r="K29" i="11"/>
  <c r="F33" i="11"/>
  <c r="F34" i="11"/>
  <c r="F35" i="11"/>
  <c r="F36" i="11"/>
  <c r="F37" i="11"/>
  <c r="F38" i="11"/>
  <c r="J40" i="11"/>
  <c r="F41" i="11"/>
  <c r="J42" i="11"/>
  <c r="F44" i="11"/>
  <c r="F45" i="11"/>
  <c r="E50" i="11"/>
  <c r="E51" i="11"/>
  <c r="E52" i="11"/>
  <c r="I6" i="12"/>
  <c r="D7" i="12"/>
  <c r="D8" i="12" s="1"/>
  <c r="H12" i="12"/>
  <c r="H13" i="12"/>
  <c r="H14" i="12"/>
  <c r="H18" i="12"/>
  <c r="H19" i="12"/>
  <c r="H20" i="12"/>
  <c r="H21" i="12"/>
  <c r="G22" i="12"/>
  <c r="F26" i="12"/>
  <c r="I27" i="12"/>
  <c r="F29" i="12"/>
  <c r="K29" i="12"/>
  <c r="F33" i="12"/>
  <c r="F34" i="12"/>
  <c r="F35" i="12"/>
  <c r="F36" i="12"/>
  <c r="F37" i="12"/>
  <c r="F38" i="12"/>
  <c r="J40" i="12"/>
  <c r="F41" i="12"/>
  <c r="J42" i="12"/>
  <c r="F44" i="12"/>
  <c r="F45" i="12"/>
  <c r="E50" i="12"/>
  <c r="E51" i="12"/>
  <c r="E52" i="12"/>
  <c r="D5" i="11"/>
  <c r="I7" i="11"/>
  <c r="I8" i="11"/>
  <c r="I9" i="11"/>
  <c r="G12" i="11"/>
  <c r="G13" i="11"/>
  <c r="G14" i="11"/>
  <c r="I17" i="11"/>
  <c r="I18" i="11"/>
  <c r="I19" i="11"/>
  <c r="I20" i="11"/>
  <c r="I21" i="11"/>
  <c r="G23" i="11"/>
  <c r="G26" i="11"/>
  <c r="I28" i="11"/>
  <c r="J29" i="11"/>
  <c r="F30" i="11"/>
  <c r="E41" i="11"/>
  <c r="J41" i="11"/>
  <c r="J43" i="11"/>
  <c r="G44" i="11"/>
  <c r="D50" i="11"/>
  <c r="D51" i="11"/>
  <c r="D52" i="11"/>
  <c r="D5" i="12"/>
  <c r="I7" i="12"/>
  <c r="I8" i="12"/>
  <c r="I9" i="12"/>
  <c r="G12" i="12"/>
  <c r="G13" i="12"/>
  <c r="G14" i="12"/>
  <c r="I17" i="12"/>
  <c r="I18" i="12"/>
  <c r="I19" i="12"/>
  <c r="I20" i="12"/>
  <c r="I21" i="12"/>
  <c r="G23" i="12"/>
  <c r="G26" i="12"/>
  <c r="I28" i="12"/>
  <c r="J29" i="12"/>
  <c r="F30" i="12"/>
  <c r="E41" i="12"/>
  <c r="J41" i="12"/>
  <c r="J43" i="12"/>
  <c r="G44" i="12"/>
  <c r="D50" i="12"/>
  <c r="D51" i="12"/>
  <c r="D52" i="12"/>
  <c r="I6" i="10"/>
  <c r="D7" i="10"/>
  <c r="D8" i="10" s="1"/>
  <c r="H12" i="10"/>
  <c r="H13" i="10"/>
  <c r="H14" i="10"/>
  <c r="H18" i="10"/>
  <c r="H19" i="10"/>
  <c r="H20" i="10"/>
  <c r="H21" i="10"/>
  <c r="G22" i="10"/>
  <c r="F26" i="10"/>
  <c r="I27" i="10"/>
  <c r="F29" i="10"/>
  <c r="K29" i="10"/>
  <c r="F33" i="10"/>
  <c r="F34" i="10"/>
  <c r="F35" i="10"/>
  <c r="F36" i="10"/>
  <c r="F37" i="10"/>
  <c r="F38" i="10"/>
  <c r="J40" i="10"/>
  <c r="F41" i="10"/>
  <c r="J42" i="10"/>
  <c r="F44" i="10"/>
  <c r="F45" i="10"/>
  <c r="E50" i="10"/>
  <c r="E51" i="10"/>
  <c r="E52" i="10"/>
  <c r="D5" i="10"/>
  <c r="I7" i="10"/>
  <c r="I8" i="10"/>
  <c r="I9" i="10"/>
  <c r="G12" i="10"/>
  <c r="G13" i="10"/>
  <c r="G14" i="10"/>
  <c r="I17" i="10"/>
  <c r="I18" i="10"/>
  <c r="I19" i="10"/>
  <c r="I20" i="10"/>
  <c r="I21" i="10"/>
  <c r="G23" i="10"/>
  <c r="G26" i="10"/>
  <c r="I28" i="10"/>
  <c r="J29" i="10"/>
  <c r="F30" i="10"/>
  <c r="E41" i="10"/>
  <c r="J41" i="10"/>
  <c r="J43" i="10"/>
  <c r="G44" i="10"/>
  <c r="D50" i="10"/>
  <c r="D51" i="10"/>
  <c r="D52" i="10"/>
  <c r="D53" i="9"/>
  <c r="J9" i="37" l="1"/>
  <c r="J7" i="17"/>
  <c r="J6" i="36"/>
  <c r="J7" i="36"/>
  <c r="J5" i="38"/>
  <c r="J5" i="32"/>
  <c r="J5" i="30"/>
  <c r="J7" i="34"/>
  <c r="J8" i="19"/>
  <c r="J8" i="34"/>
  <c r="J6" i="34"/>
  <c r="J8" i="9"/>
  <c r="P15" i="42"/>
  <c r="P11" i="42"/>
  <c r="P19" i="42"/>
  <c r="P23" i="42"/>
  <c r="P27" i="42"/>
  <c r="P31" i="42"/>
  <c r="P35" i="42"/>
  <c r="P39" i="42"/>
  <c r="P12" i="42"/>
  <c r="P16" i="42"/>
  <c r="P20" i="42"/>
  <c r="P24" i="42"/>
  <c r="P28" i="42"/>
  <c r="P32" i="42"/>
  <c r="P36" i="42"/>
  <c r="P40" i="42"/>
  <c r="P13" i="42"/>
  <c r="P17" i="42"/>
  <c r="P21" i="42"/>
  <c r="P25" i="42"/>
  <c r="P29" i="42"/>
  <c r="P33" i="42"/>
  <c r="P37" i="42"/>
  <c r="P14" i="42"/>
  <c r="P18" i="42"/>
  <c r="P22" i="42"/>
  <c r="P26" i="42"/>
  <c r="P30" i="42"/>
  <c r="P34" i="42"/>
  <c r="P38" i="42"/>
  <c r="P10" i="42"/>
  <c r="H31" i="42"/>
  <c r="J5" i="9"/>
  <c r="J9" i="22"/>
  <c r="J6" i="33"/>
  <c r="J6" i="31"/>
  <c r="J6" i="29"/>
  <c r="J8" i="18"/>
  <c r="G36" i="9"/>
  <c r="J7" i="26"/>
  <c r="J6" i="17"/>
  <c r="J6" i="26"/>
  <c r="J5" i="25"/>
  <c r="J7" i="21"/>
  <c r="J7" i="28"/>
  <c r="J5" i="21"/>
  <c r="J5" i="19"/>
  <c r="J6" i="28"/>
  <c r="J5" i="27"/>
  <c r="J6" i="39"/>
  <c r="J6" i="37"/>
  <c r="J7" i="39"/>
  <c r="J7" i="37"/>
  <c r="J7" i="32"/>
  <c r="J9" i="21"/>
  <c r="G31" i="42"/>
  <c r="H12" i="42"/>
  <c r="G43" i="42"/>
  <c r="G41" i="42"/>
  <c r="G39" i="42"/>
  <c r="G37" i="42"/>
  <c r="G35" i="42"/>
  <c r="G33" i="42"/>
  <c r="G29" i="42"/>
  <c r="G27" i="42"/>
  <c r="G25" i="42"/>
  <c r="G23" i="42"/>
  <c r="G21" i="42"/>
  <c r="G19" i="42"/>
  <c r="G17" i="42"/>
  <c r="G15" i="42"/>
  <c r="G13" i="42"/>
  <c r="G11" i="42"/>
  <c r="H43" i="42"/>
  <c r="H41" i="42"/>
  <c r="H39" i="42"/>
  <c r="H37" i="42"/>
  <c r="H35" i="42"/>
  <c r="H33" i="42"/>
  <c r="H29" i="42"/>
  <c r="H27" i="42"/>
  <c r="H25" i="42"/>
  <c r="H23" i="42"/>
  <c r="H21" i="42"/>
  <c r="H19" i="42"/>
  <c r="H17" i="42"/>
  <c r="H15" i="42"/>
  <c r="H13" i="42"/>
  <c r="H11" i="42"/>
  <c r="H10" i="42"/>
  <c r="G42" i="42"/>
  <c r="G40" i="42"/>
  <c r="G38" i="42"/>
  <c r="G36" i="42"/>
  <c r="G34" i="42"/>
  <c r="G32" i="42"/>
  <c r="G30" i="42"/>
  <c r="G28" i="42"/>
  <c r="G26" i="42"/>
  <c r="G24" i="42"/>
  <c r="G22" i="42"/>
  <c r="G20" i="42"/>
  <c r="G18" i="42"/>
  <c r="G16" i="42"/>
  <c r="G14" i="42"/>
  <c r="G12" i="42"/>
  <c r="G10" i="42"/>
  <c r="H42" i="42"/>
  <c r="H40" i="42"/>
  <c r="H38" i="42"/>
  <c r="H36" i="42"/>
  <c r="H34" i="42"/>
  <c r="H32" i="42"/>
  <c r="H30" i="42"/>
  <c r="H28" i="42"/>
  <c r="H26" i="42"/>
  <c r="H24" i="42"/>
  <c r="H22" i="42"/>
  <c r="H20" i="42"/>
  <c r="H18" i="42"/>
  <c r="H16" i="42"/>
  <c r="H14" i="42"/>
  <c r="J8" i="27"/>
  <c r="J8" i="25"/>
  <c r="J8" i="38"/>
  <c r="J7" i="20"/>
  <c r="G33" i="9"/>
  <c r="J5" i="20"/>
  <c r="J5" i="18"/>
  <c r="J9" i="32"/>
  <c r="G37" i="9"/>
  <c r="J8" i="36"/>
  <c r="J8" i="31"/>
  <c r="J8" i="30"/>
  <c r="J7" i="38"/>
  <c r="J9" i="33"/>
  <c r="J9" i="29"/>
  <c r="J9" i="17"/>
  <c r="J7" i="22"/>
  <c r="J9" i="20"/>
  <c r="J9" i="18"/>
  <c r="J7" i="9"/>
  <c r="J9" i="9"/>
  <c r="J5" i="22"/>
  <c r="J6" i="22"/>
  <c r="J6" i="20"/>
  <c r="J6" i="18"/>
  <c r="J6" i="32"/>
  <c r="J6" i="30"/>
  <c r="J5" i="36"/>
  <c r="J6" i="38"/>
  <c r="J9" i="38"/>
  <c r="J9" i="36"/>
  <c r="J8" i="32"/>
  <c r="J9" i="31"/>
  <c r="J7" i="18"/>
  <c r="J8" i="17"/>
  <c r="J8" i="39"/>
  <c r="J8" i="37"/>
  <c r="J8" i="22"/>
  <c r="J8" i="20"/>
  <c r="G35" i="9"/>
  <c r="J8" i="33"/>
  <c r="J8" i="29"/>
  <c r="J7" i="30"/>
  <c r="J8" i="21"/>
  <c r="J9" i="19"/>
  <c r="J8" i="28"/>
  <c r="J7" i="27"/>
  <c r="J8" i="26"/>
  <c r="J7" i="25"/>
  <c r="G38" i="9"/>
  <c r="G34" i="9"/>
  <c r="J6" i="21"/>
  <c r="J6" i="19"/>
  <c r="J5" i="17"/>
  <c r="J7" i="19"/>
  <c r="J9" i="34"/>
  <c r="J5" i="34"/>
  <c r="J5" i="33"/>
  <c r="J5" i="31"/>
  <c r="J5" i="29"/>
  <c r="J5" i="28"/>
  <c r="J6" i="27"/>
  <c r="J5" i="26"/>
  <c r="J6" i="25"/>
  <c r="J7" i="31"/>
  <c r="J5" i="39"/>
  <c r="J5" i="37"/>
  <c r="J9" i="28"/>
  <c r="J9" i="27"/>
  <c r="J9" i="26"/>
  <c r="J9" i="25"/>
  <c r="J6" i="9"/>
  <c r="G38" i="10"/>
  <c r="G37" i="24"/>
  <c r="G37" i="23"/>
  <c r="G38" i="22"/>
  <c r="G38" i="21"/>
  <c r="G37" i="20"/>
  <c r="G38" i="19"/>
  <c r="G37" i="18"/>
  <c r="G33" i="17"/>
  <c r="G38" i="27"/>
  <c r="G37" i="26"/>
  <c r="G38" i="25"/>
  <c r="G37" i="12"/>
  <c r="G37" i="11"/>
  <c r="G37" i="16"/>
  <c r="G37" i="15"/>
  <c r="G37" i="14"/>
  <c r="G37" i="13"/>
  <c r="G38" i="23"/>
  <c r="G37" i="22"/>
  <c r="G37" i="35"/>
  <c r="G37" i="34"/>
  <c r="G37" i="33"/>
  <c r="G37" i="32"/>
  <c r="G38" i="31"/>
  <c r="G37" i="30"/>
  <c r="G38" i="29"/>
  <c r="G33" i="28"/>
  <c r="G38" i="41"/>
  <c r="G38" i="40"/>
  <c r="G37" i="39"/>
  <c r="G37" i="38"/>
  <c r="G37" i="36"/>
  <c r="G37" i="37"/>
  <c r="J6" i="40"/>
  <c r="J5" i="40"/>
  <c r="J9" i="40"/>
  <c r="J8" i="40"/>
  <c r="J7" i="40"/>
  <c r="G36" i="41"/>
  <c r="G34" i="41"/>
  <c r="G36" i="40"/>
  <c r="G34" i="40"/>
  <c r="G35" i="39"/>
  <c r="G33" i="39"/>
  <c r="G35" i="38"/>
  <c r="G33" i="38"/>
  <c r="G35" i="37"/>
  <c r="G33" i="37"/>
  <c r="G35" i="36"/>
  <c r="G33" i="36"/>
  <c r="J6" i="41"/>
  <c r="J5" i="41"/>
  <c r="J9" i="41"/>
  <c r="J8" i="41"/>
  <c r="J7" i="41"/>
  <c r="G37" i="41"/>
  <c r="G35" i="41"/>
  <c r="G33" i="41"/>
  <c r="G37" i="40"/>
  <c r="G35" i="40"/>
  <c r="G33" i="40"/>
  <c r="G38" i="39"/>
  <c r="G36" i="39"/>
  <c r="G34" i="39"/>
  <c r="G38" i="38"/>
  <c r="G36" i="38"/>
  <c r="G34" i="38"/>
  <c r="G38" i="37"/>
  <c r="G36" i="37"/>
  <c r="G34" i="37"/>
  <c r="G38" i="36"/>
  <c r="G36" i="36"/>
  <c r="G34" i="36"/>
  <c r="J6" i="35"/>
  <c r="J5" i="35"/>
  <c r="J9" i="35"/>
  <c r="J8" i="35"/>
  <c r="J7" i="35"/>
  <c r="G35" i="35"/>
  <c r="G33" i="35"/>
  <c r="G35" i="34"/>
  <c r="G33" i="34"/>
  <c r="G35" i="33"/>
  <c r="G33" i="33"/>
  <c r="G35" i="32"/>
  <c r="G33" i="32"/>
  <c r="G36" i="31"/>
  <c r="G34" i="31"/>
  <c r="G35" i="30"/>
  <c r="G33" i="30"/>
  <c r="G36" i="29"/>
  <c r="G34" i="29"/>
  <c r="G36" i="27"/>
  <c r="G34" i="27"/>
  <c r="G35" i="26"/>
  <c r="G33" i="26"/>
  <c r="G36" i="25"/>
  <c r="G34" i="25"/>
  <c r="G35" i="28"/>
  <c r="G37" i="28"/>
  <c r="G38" i="35"/>
  <c r="G36" i="35"/>
  <c r="G34" i="35"/>
  <c r="G38" i="34"/>
  <c r="G36" i="34"/>
  <c r="G34" i="34"/>
  <c r="G38" i="33"/>
  <c r="G36" i="33"/>
  <c r="G34" i="33"/>
  <c r="G38" i="32"/>
  <c r="G36" i="32"/>
  <c r="G34" i="32"/>
  <c r="G37" i="31"/>
  <c r="G35" i="31"/>
  <c r="G33" i="31"/>
  <c r="G38" i="30"/>
  <c r="G36" i="30"/>
  <c r="G34" i="30"/>
  <c r="G37" i="29"/>
  <c r="G35" i="29"/>
  <c r="G33" i="29"/>
  <c r="G37" i="27"/>
  <c r="G35" i="27"/>
  <c r="G33" i="27"/>
  <c r="G38" i="26"/>
  <c r="G36" i="26"/>
  <c r="G34" i="26"/>
  <c r="G37" i="25"/>
  <c r="G35" i="25"/>
  <c r="G33" i="25"/>
  <c r="G34" i="28"/>
  <c r="G36" i="28"/>
  <c r="G38" i="28"/>
  <c r="G34" i="17"/>
  <c r="J6" i="23"/>
  <c r="J5" i="23"/>
  <c r="J9" i="23"/>
  <c r="J8" i="23"/>
  <c r="J7" i="23"/>
  <c r="G35" i="24"/>
  <c r="G33" i="24"/>
  <c r="G35" i="23"/>
  <c r="G33" i="23"/>
  <c r="G36" i="22"/>
  <c r="G34" i="22"/>
  <c r="G36" i="21"/>
  <c r="G34" i="21"/>
  <c r="G35" i="20"/>
  <c r="G33" i="20"/>
  <c r="G36" i="19"/>
  <c r="G34" i="19"/>
  <c r="G35" i="18"/>
  <c r="G33" i="18"/>
  <c r="G36" i="17"/>
  <c r="G38" i="17"/>
  <c r="J6" i="24"/>
  <c r="J5" i="24"/>
  <c r="J9" i="24"/>
  <c r="J8" i="24"/>
  <c r="J7" i="24"/>
  <c r="G38" i="24"/>
  <c r="G36" i="24"/>
  <c r="G34" i="24"/>
  <c r="G36" i="23"/>
  <c r="G34" i="23"/>
  <c r="G35" i="22"/>
  <c r="G33" i="22"/>
  <c r="G37" i="21"/>
  <c r="G35" i="21"/>
  <c r="G33" i="21"/>
  <c r="G38" i="20"/>
  <c r="G36" i="20"/>
  <c r="G34" i="20"/>
  <c r="G37" i="19"/>
  <c r="G35" i="19"/>
  <c r="G33" i="19"/>
  <c r="G38" i="18"/>
  <c r="G36" i="18"/>
  <c r="G34" i="18"/>
  <c r="G35" i="17"/>
  <c r="G37" i="17"/>
  <c r="J6" i="16"/>
  <c r="J5" i="16"/>
  <c r="J9" i="16"/>
  <c r="J8" i="16"/>
  <c r="J7" i="16"/>
  <c r="J6" i="14"/>
  <c r="J5" i="14"/>
  <c r="J9" i="14"/>
  <c r="J8" i="14"/>
  <c r="J7" i="14"/>
  <c r="G38" i="16"/>
  <c r="G36" i="16"/>
  <c r="G34" i="16"/>
  <c r="G38" i="15"/>
  <c r="G36" i="15"/>
  <c r="G34" i="15"/>
  <c r="G38" i="14"/>
  <c r="G36" i="14"/>
  <c r="G34" i="14"/>
  <c r="G38" i="13"/>
  <c r="G36" i="13"/>
  <c r="G34" i="13"/>
  <c r="J6" i="15"/>
  <c r="J5" i="15"/>
  <c r="J9" i="15"/>
  <c r="J8" i="15"/>
  <c r="J7" i="15"/>
  <c r="J6" i="13"/>
  <c r="J5" i="13"/>
  <c r="J9" i="13"/>
  <c r="J8" i="13"/>
  <c r="J7" i="13"/>
  <c r="G35" i="16"/>
  <c r="G33" i="16"/>
  <c r="G35" i="15"/>
  <c r="G33" i="15"/>
  <c r="G35" i="14"/>
  <c r="G33" i="14"/>
  <c r="G35" i="13"/>
  <c r="G33" i="13"/>
  <c r="J6" i="11"/>
  <c r="J5" i="11"/>
  <c r="J9" i="11"/>
  <c r="J8" i="11"/>
  <c r="J7" i="11"/>
  <c r="G38" i="12"/>
  <c r="G36" i="12"/>
  <c r="G34" i="12"/>
  <c r="G38" i="11"/>
  <c r="G36" i="11"/>
  <c r="G34" i="11"/>
  <c r="J6" i="12"/>
  <c r="J5" i="12"/>
  <c r="J9" i="12"/>
  <c r="J8" i="12"/>
  <c r="J7" i="12"/>
  <c r="G35" i="12"/>
  <c r="G33" i="12"/>
  <c r="G35" i="11"/>
  <c r="G33" i="11"/>
  <c r="G36" i="10"/>
  <c r="G34" i="10"/>
  <c r="J6" i="10"/>
  <c r="J5" i="10"/>
  <c r="J9" i="10"/>
  <c r="J8" i="10"/>
  <c r="J7" i="10"/>
  <c r="G37" i="10"/>
  <c r="G35" i="10"/>
  <c r="G33" i="10"/>
  <c r="R11" i="42" l="1"/>
  <c r="R12" i="42"/>
  <c r="R13" i="42"/>
  <c r="R14" i="42"/>
  <c r="R15" i="42"/>
  <c r="R16" i="42"/>
  <c r="R17" i="42"/>
  <c r="R18" i="42"/>
  <c r="R19" i="42"/>
  <c r="R20" i="42"/>
  <c r="R21" i="42"/>
  <c r="R22" i="42"/>
  <c r="R23" i="42"/>
  <c r="R24" i="42"/>
  <c r="R25" i="42"/>
  <c r="R26" i="42"/>
  <c r="R27" i="42"/>
  <c r="R28" i="42"/>
  <c r="R29" i="42"/>
  <c r="R30" i="42"/>
  <c r="R31" i="42"/>
  <c r="R32" i="42"/>
  <c r="R33" i="42"/>
  <c r="R34" i="42"/>
  <c r="R35" i="42"/>
  <c r="R36" i="42"/>
  <c r="R37" i="42"/>
  <c r="R38" i="42"/>
  <c r="R39" i="42"/>
  <c r="R40" i="42"/>
  <c r="Q10" i="42"/>
  <c r="Q11" i="42"/>
  <c r="Q12" i="42"/>
  <c r="Q13" i="42"/>
  <c r="Q14" i="42"/>
  <c r="Q15" i="42"/>
  <c r="Q16" i="42"/>
  <c r="Q17" i="42"/>
  <c r="Q18" i="42"/>
  <c r="Q19" i="42"/>
  <c r="Q20" i="42"/>
  <c r="Q21" i="42"/>
  <c r="Q22" i="42"/>
  <c r="Q23" i="42"/>
  <c r="Q24" i="42"/>
  <c r="Q25" i="42"/>
  <c r="Q26" i="42"/>
  <c r="Q27" i="42"/>
  <c r="Q28" i="42"/>
  <c r="Q29" i="42"/>
  <c r="Q30" i="42"/>
  <c r="Q31" i="42"/>
  <c r="Q32" i="42"/>
  <c r="Q33" i="42"/>
  <c r="Q34" i="42"/>
  <c r="Q35" i="42"/>
  <c r="Q36" i="42"/>
  <c r="Q37" i="42"/>
  <c r="Q38" i="42"/>
  <c r="Q39" i="42"/>
  <c r="Q40" i="42"/>
  <c r="R10" i="42"/>
  <c r="H14" i="5"/>
  <c r="D53" i="5"/>
  <c r="E52" i="5"/>
  <c r="D52" i="5"/>
  <c r="E51" i="5"/>
  <c r="D51" i="5"/>
  <c r="E50" i="5"/>
  <c r="D50" i="5"/>
  <c r="F33" i="5"/>
  <c r="F45" i="5"/>
  <c r="F44" i="5"/>
  <c r="G44" i="5"/>
  <c r="F26" i="5"/>
  <c r="F30" i="5"/>
  <c r="I28" i="5"/>
  <c r="J43" i="5"/>
  <c r="J42" i="5"/>
  <c r="J41" i="5"/>
  <c r="J40" i="5"/>
  <c r="F41" i="5"/>
  <c r="E41" i="5"/>
  <c r="F38" i="5"/>
  <c r="F37" i="5"/>
  <c r="F36" i="5"/>
  <c r="F35" i="5"/>
  <c r="F34" i="5"/>
  <c r="F29" i="5"/>
  <c r="I27" i="5"/>
  <c r="J29" i="5"/>
  <c r="G26" i="5"/>
  <c r="K29" i="5"/>
  <c r="D5" i="5"/>
  <c r="G23" i="5"/>
  <c r="G22" i="5"/>
  <c r="G12" i="5"/>
  <c r="I21" i="5"/>
  <c r="H21" i="5"/>
  <c r="I20" i="5"/>
  <c r="H20" i="5"/>
  <c r="I19" i="5"/>
  <c r="H19" i="5"/>
  <c r="H18" i="5"/>
  <c r="I18" i="5"/>
  <c r="I17" i="5"/>
  <c r="G14" i="5"/>
  <c r="G13" i="5"/>
  <c r="H13" i="5"/>
  <c r="H12" i="5"/>
  <c r="I8" i="5"/>
  <c r="G33" i="5" l="1"/>
  <c r="G36" i="5"/>
  <c r="G35" i="5"/>
  <c r="G34" i="5"/>
  <c r="G37" i="5"/>
  <c r="G38" i="5"/>
  <c r="J8" i="5"/>
  <c r="J9" i="5"/>
  <c r="J5" i="5"/>
  <c r="J6" i="5"/>
  <c r="J7" i="5"/>
</calcChain>
</file>

<file path=xl/sharedStrings.xml><?xml version="1.0" encoding="utf-8"?>
<sst xmlns="http://schemas.openxmlformats.org/spreadsheetml/2006/main" count="6696" uniqueCount="286">
  <si>
    <t>Counting</t>
  </si>
  <si>
    <t>Fiji</t>
  </si>
  <si>
    <t>Cook Islands</t>
  </si>
  <si>
    <t>Samoa</t>
  </si>
  <si>
    <t>Italy</t>
  </si>
  <si>
    <t>Malta</t>
  </si>
  <si>
    <t>Croatia</t>
  </si>
  <si>
    <t>Greece</t>
  </si>
  <si>
    <t>Serbia</t>
  </si>
  <si>
    <t>Poland</t>
  </si>
  <si>
    <t>Egypt</t>
  </si>
  <si>
    <t>Sudan</t>
  </si>
  <si>
    <t>Iran</t>
  </si>
  <si>
    <t>Iraq</t>
  </si>
  <si>
    <t>Turkey</t>
  </si>
  <si>
    <t>Lebanon</t>
  </si>
  <si>
    <t>Cambodia</t>
  </si>
  <si>
    <t>Thailand</t>
  </si>
  <si>
    <t>Vietnam</t>
  </si>
  <si>
    <t>Indonesia</t>
  </si>
  <si>
    <t>Malaysia</t>
  </si>
  <si>
    <t>Philippines</t>
  </si>
  <si>
    <t>Bangladesh</t>
  </si>
  <si>
    <t>India</t>
  </si>
  <si>
    <t>Pakistan</t>
  </si>
  <si>
    <t>Sri Lanka</t>
  </si>
  <si>
    <t>Afghanistan</t>
  </si>
  <si>
    <t>Chile</t>
  </si>
  <si>
    <t>Somalia</t>
  </si>
  <si>
    <t>Mauritius</t>
  </si>
  <si>
    <t>Total</t>
  </si>
  <si>
    <t>Population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</si>
  <si>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</si>
  <si>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</si>
  <si>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</si>
  <si>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</si>
  <si>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</si>
  <si>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</si>
  <si>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</si>
  <si>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</si>
  <si>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</si>
  <si>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</si>
  <si>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</si>
  <si>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</si>
  <si>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</si>
  <si>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</si>
  <si>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</si>
  <si>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</si>
  <si>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</si>
  <si>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</si>
  <si>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</si>
  <si>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</si>
  <si>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</si>
  <si>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</si>
  <si>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Whitehorse</t>
  </si>
  <si>
    <t>Whittlesea</t>
  </si>
  <si>
    <t>Wyndham</t>
  </si>
  <si>
    <t>Yarra</t>
  </si>
  <si>
    <t>Cardinia</t>
  </si>
  <si>
    <t>Melton</t>
  </si>
  <si>
    <t>Mornington Peninsula</t>
  </si>
  <si>
    <t>Nillumbik</t>
  </si>
  <si>
    <t>Yarra Ranges</t>
  </si>
  <si>
    <t>Age 0-6</t>
  </si>
  <si>
    <t>Age O to 14</t>
  </si>
  <si>
    <t>15 to 24</t>
  </si>
  <si>
    <t>Age 15 to 24</t>
  </si>
  <si>
    <t>15-64</t>
  </si>
  <si>
    <t>Age 15-64</t>
  </si>
  <si>
    <t>65+</t>
  </si>
  <si>
    <t>Age 65+</t>
  </si>
  <si>
    <t>Female</t>
  </si>
  <si>
    <t>Children Ever Born: Female, 15 to 24</t>
  </si>
  <si>
    <t>Sex</t>
  </si>
  <si>
    <t>Population and Age</t>
  </si>
  <si>
    <t>Lone Parents</t>
  </si>
  <si>
    <t>Males</t>
  </si>
  <si>
    <t>Females</t>
  </si>
  <si>
    <t>Marital Status: persons aged 24 to 44</t>
  </si>
  <si>
    <t>Early School Leaving: persons 18 +</t>
  </si>
  <si>
    <t>Unemployed</t>
  </si>
  <si>
    <t>Employment: persons 15-64</t>
  </si>
  <si>
    <t>Arrived past 4.5 years</t>
  </si>
  <si>
    <t>Employment by gender: persons 25-64</t>
  </si>
  <si>
    <t>Employment by year of arrival, persons 25-64</t>
  </si>
  <si>
    <t>Occupation: employed persons 15-64</t>
  </si>
  <si>
    <t>Post-school Qualifications persons 25-44</t>
  </si>
  <si>
    <t>20-24 years</t>
  </si>
  <si>
    <t>Youth Disengagement by gender: persons 20-24 years</t>
  </si>
  <si>
    <t>Median Weely Income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</si>
  <si>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</si>
  <si>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</si>
  <si>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</si>
  <si>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</si>
  <si>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</si>
  <si>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</si>
  <si>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</si>
  <si>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Religion</t>
  </si>
  <si>
    <t>Year of arrival</t>
  </si>
  <si>
    <t>Family</t>
  </si>
  <si>
    <t>Humanitarian</t>
  </si>
  <si>
    <t>Skilled</t>
  </si>
  <si>
    <t>Unknown</t>
  </si>
  <si>
    <t>Immigration 2013/14</t>
  </si>
  <si>
    <t>Other</t>
  </si>
  <si>
    <t>Housing Tenure Type</t>
  </si>
  <si>
    <t>Disability 25 to 44</t>
  </si>
  <si>
    <t>Lone persons 65+</t>
  </si>
  <si>
    <t>Speak English Not Well</t>
  </si>
  <si>
    <t>English Fluency All Persons</t>
  </si>
  <si>
    <t>English Fluency 15-64</t>
  </si>
  <si>
    <t>English Fluency 15-24</t>
  </si>
  <si>
    <t>English Fluency 65+</t>
  </si>
  <si>
    <t>% 15-24 year olds who had given birth</t>
  </si>
  <si>
    <t>% 24-44 year olds Widowed, divorsed or separated</t>
  </si>
  <si>
    <t>% Population Female</t>
  </si>
  <si>
    <t>% Lone Parents Female</t>
  </si>
  <si>
    <t>Number of Lone Parents</t>
  </si>
  <si>
    <t>% 18+ who had left school early</t>
  </si>
  <si>
    <t>Disengagement rate 20-24 Males</t>
  </si>
  <si>
    <t>Disengagement rate 20-24 Females</t>
  </si>
  <si>
    <t>Disengagement rate 20-24 Persons</t>
  </si>
  <si>
    <t>Unemployment rate</t>
  </si>
  <si>
    <t>% 25-44 with Diploma or Certificate</t>
  </si>
  <si>
    <t>% 25-44 with Degree</t>
  </si>
  <si>
    <t>% Males 25-64 Employed</t>
  </si>
  <si>
    <t>% Females 25-64 Employed</t>
  </si>
  <si>
    <t>% Arrived in past 4.5 yr who are employed</t>
  </si>
  <si>
    <t>% Arrived in before past 4.5 yr who are employed</t>
  </si>
  <si>
    <t>Median Weekly Individual Income</t>
  </si>
  <si>
    <t>% Arrived past 4.5 years</t>
  </si>
  <si>
    <t>% Renting their homes</t>
  </si>
  <si>
    <t>% Persons 25-44 with Disability</t>
  </si>
  <si>
    <t>% Speak English Not Well</t>
  </si>
  <si>
    <t>Bosnia</t>
  </si>
  <si>
    <t>Macedonia</t>
  </si>
  <si>
    <t>Russia</t>
  </si>
  <si>
    <t>Burma</t>
  </si>
  <si>
    <t>China</t>
  </si>
  <si>
    <t>24-44 year olds Widowed, divorsed or separated</t>
  </si>
  <si>
    <t/>
  </si>
  <si>
    <t>Disengaged 20-24 Males</t>
  </si>
  <si>
    <t>Disengaged 20-24 Females</t>
  </si>
  <si>
    <t>Disengaged 20-24 Persons</t>
  </si>
  <si>
    <t>Persons 25-44 with Disability</t>
  </si>
  <si>
    <t xml:space="preserve"> 15-24 Speak English Not Well</t>
  </si>
  <si>
    <t>% 15-24 Speak English Not Well</t>
  </si>
  <si>
    <t>15-64 Speak English Not Well</t>
  </si>
  <si>
    <t>% 15-64 Speak English Not Well</t>
  </si>
  <si>
    <t>65+ Speak English Not Well</t>
  </si>
  <si>
    <t>% 65+ Speak English Not Well</t>
  </si>
  <si>
    <t>Number 15-24 year olds who had given birth</t>
  </si>
  <si>
    <t>Mornington Pen</t>
  </si>
  <si>
    <t>Nilumbik</t>
  </si>
  <si>
    <t>Metro. Melbourne</t>
  </si>
  <si>
    <t>Population:</t>
  </si>
  <si>
    <t>Females (%):</t>
  </si>
  <si>
    <t>0 to 6</t>
  </si>
  <si>
    <t>0 to 14</t>
  </si>
  <si>
    <t>15 to 64</t>
  </si>
  <si>
    <t>Number</t>
  </si>
  <si>
    <t>Per cent</t>
  </si>
  <si>
    <t>POPULATION AND AGE PROFILE</t>
  </si>
  <si>
    <t>FAMILIES</t>
  </si>
  <si>
    <t>15 to 24 year-olds who have given birth:</t>
  </si>
  <si>
    <t>Lone parents</t>
  </si>
  <si>
    <t>22 to 44 year-olds widowed, divorced or separated:</t>
  </si>
  <si>
    <t>EDUCATION</t>
  </si>
  <si>
    <t>Persons who left school before completing year 11</t>
  </si>
  <si>
    <t>Disengagement (from school &amp; employment)</t>
  </si>
  <si>
    <t>Persons</t>
  </si>
  <si>
    <t>- persons aged 20 to 24</t>
  </si>
  <si>
    <t>% 25-44 yo's with a diploma/certificate</t>
  </si>
  <si>
    <t xml:space="preserve">Unemployment </t>
  </si>
  <si>
    <t>Rate</t>
  </si>
  <si>
    <t>%  Employed persons 15-64 who work in labouring, machinery or trades occupations</t>
  </si>
  <si>
    <t>%  Employed persons 15-64 who work in managerial &amp; professional occupations</t>
  </si>
  <si>
    <t>EMPLOYMENT &amp; INCOMES</t>
  </si>
  <si>
    <t>Median weekly gross individual income</t>
  </si>
  <si>
    <t>RELIGION</t>
  </si>
  <si>
    <t>SETTLEMENT</t>
  </si>
  <si>
    <t>Arrived 2007 or later</t>
  </si>
  <si>
    <r>
      <t>Total</t>
    </r>
    <r>
      <rPr>
        <sz val="8"/>
        <rFont val="Garamond"/>
        <family val="1"/>
      </rPr>
      <t xml:space="preserve"> (includes 'Unknown')</t>
    </r>
  </si>
  <si>
    <t>%  of employed persons 15-64 in labouring, machinery or trades jobs</t>
  </si>
  <si>
    <t>DISABILITY AND AGEING</t>
  </si>
  <si>
    <t>Persons 25-44 with a disability</t>
  </si>
  <si>
    <t>Lone persons aged 65 years or more</t>
  </si>
  <si>
    <t>LANGUAGE</t>
  </si>
  <si>
    <t>Limited English fluency</t>
  </si>
  <si>
    <t>15-24</t>
  </si>
  <si>
    <t xml:space="preserve">                                         …..with a degree</t>
  </si>
  <si>
    <t>[per cent female]</t>
  </si>
  <si>
    <t>All</t>
  </si>
  <si>
    <t>Atheist</t>
  </si>
  <si>
    <t>%  of employed persons 15-64 in managerial &amp; professional jobs</t>
  </si>
  <si>
    <t>Age Profile</t>
  </si>
  <si>
    <t>% persons aged 25-64 employed</t>
  </si>
  <si>
    <t xml:space="preserve">spoken </t>
  </si>
  <si>
    <t>at home</t>
  </si>
  <si>
    <t>Languages</t>
  </si>
  <si>
    <t>F</t>
  </si>
  <si>
    <t>Select municipality here</t>
  </si>
  <si>
    <t>Number 20-24 who had left school early</t>
  </si>
  <si>
    <t>% 20-24 who had left school early</t>
  </si>
  <si>
    <t>Early School Leaving: persons 20-24</t>
  </si>
  <si>
    <t>-</t>
  </si>
  <si>
    <r>
      <t xml:space="preserve">Disengagement </t>
    </r>
    <r>
      <rPr>
        <sz val="10"/>
        <rFont val="Garamond"/>
        <family val="1"/>
      </rPr>
      <t>(not in school or employment)</t>
    </r>
  </si>
  <si>
    <t>0-14</t>
  </si>
  <si>
    <t>25-64</t>
  </si>
  <si>
    <t>Persons aged 25-64</t>
  </si>
  <si>
    <t xml:space="preserve">                       </t>
  </si>
  <si>
    <t>No</t>
  </si>
  <si>
    <t>Adj no</t>
  </si>
  <si>
    <t>Rank</t>
  </si>
  <si>
    <t>Population aged 0-6</t>
  </si>
  <si>
    <t>Population aged  O to 14</t>
  </si>
  <si>
    <t>Population aged  15 to 24</t>
  </si>
  <si>
    <t>Population aged  15-64</t>
  </si>
  <si>
    <t>Population aged  65+</t>
  </si>
  <si>
    <t>Per cent of  Population Female</t>
  </si>
  <si>
    <t>Number of disengaged 20-24 year-old males</t>
  </si>
  <si>
    <t>Disengagement rate: 20-24 year-old males</t>
  </si>
  <si>
    <t>Number of disengaged 20-24 year-old females</t>
  </si>
  <si>
    <t>Disengagement rate 20-24 year-old females</t>
  </si>
  <si>
    <t>Number of disengaged 20-24 year-old persons</t>
  </si>
  <si>
    <t>Disengagement rate 20-24 year-old persons</t>
  </si>
  <si>
    <t>Per cent of  25-44 with a diploma or certificate</t>
  </si>
  <si>
    <t>Per cent of  25-44 year-olds with a degree</t>
  </si>
  <si>
    <t>Number of persons unemployed</t>
  </si>
  <si>
    <t>Per cent of  males aged 25-64 who are employed</t>
  </si>
  <si>
    <t>Per cent of  females aged 25-64 who are employed</t>
  </si>
  <si>
    <t>Per cent of employed persons aged 15-64 years, who work in managerial or professional occupations</t>
  </si>
  <si>
    <t>Per cent of employed persons aged 15-64 years, who work in labouring, machinery or trades occupations</t>
  </si>
  <si>
    <t>Number of persons who adhere to Buddhism</t>
  </si>
  <si>
    <t>Number of persons who adhere to Christianity</t>
  </si>
  <si>
    <t>Number of persons who adhere to Hinduism</t>
  </si>
  <si>
    <t>Number of persons who adhere to Islam</t>
  </si>
  <si>
    <t>Number of persons who adhere to Judaism</t>
  </si>
  <si>
    <t>Number of persons who adhere to Other Religions</t>
  </si>
  <si>
    <t>Number of persons who adhere to No Religion</t>
  </si>
  <si>
    <t>Number of persons who arrived in the previous 4.5 years</t>
  </si>
  <si>
    <t>Per cent of persons who arrived in the previous 4.5 years</t>
  </si>
  <si>
    <t>Number of persons who settled in Australia in 2013/14 under family reunion schemes</t>
  </si>
  <si>
    <t>Number of persons who settled in Australia in 2013/14 under humanitarian provisions</t>
  </si>
  <si>
    <t>Number of persons who settled in Australia in 2013/14 under skilled entry provisions</t>
  </si>
  <si>
    <t>Number of persons who settled in Australia in 2013/14 under unknown provisions</t>
  </si>
  <si>
    <t>Number of persons who settled in Australia in 2013/14</t>
  </si>
  <si>
    <t>Number of persons aged 25-44 years, who have a severe or profound disability</t>
  </si>
  <si>
    <t>Per cent of persons aged 25-44 years, who have a severe or profound disability</t>
  </si>
  <si>
    <t>Number of persons living alone and aged 65+ years</t>
  </si>
  <si>
    <t>Per cent of persons who have limited English fluency</t>
  </si>
  <si>
    <t>Number of persons aged 15-64, who have limited English fluency</t>
  </si>
  <si>
    <t>Number of persons aged 65+, who have limited English fluency</t>
  </si>
  <si>
    <t>Per cent of persons aged 65+, who have limited English fluency</t>
  </si>
  <si>
    <t>Per cent of persons aged 15-64, who have limited English fluency</t>
  </si>
  <si>
    <t>Number of persons who have limited English fluency</t>
  </si>
  <si>
    <t>Number of persons aged 15-24  years, who have limited English fluency</t>
  </si>
  <si>
    <t>Per cent of persons aged 15-24  years, who have limited English fluency</t>
  </si>
  <si>
    <t>Number of 24-44 year-olds who are widowed, divorced or separated</t>
  </si>
  <si>
    <t>Per cent of 24-44 year-olds who are widowed, divorced or separated</t>
  </si>
  <si>
    <t>Number of 15-24 year-olds who have given birth</t>
  </si>
  <si>
    <t>Per cent of  15-24 year-olds who have given birth</t>
  </si>
  <si>
    <t>Number of lone parents</t>
  </si>
  <si>
    <t>Per cent of  lone parents who are female</t>
  </si>
  <si>
    <t>Per cent of  18+ who had left school before completing year 11</t>
  </si>
  <si>
    <t>Number 20-24 who had left school before completing year 11</t>
  </si>
  <si>
    <t>Per cent of  20-24 who had left school before completing year 11</t>
  </si>
  <si>
    <t>Back to the front sheet</t>
  </si>
  <si>
    <t>Comparisons between social conditions, within municipalities and birthplaces</t>
  </si>
  <si>
    <t xml:space="preserve">(%) based on </t>
  </si>
  <si>
    <t>metro pop.</t>
  </si>
  <si>
    <t>[per cent of 22-44 year-olds]</t>
  </si>
  <si>
    <t>[per cent of 15-24 year-olds]</t>
  </si>
  <si>
    <t xml:space="preserve">Care should be excersised in interpreting percentages where the actual numbers of people are low </t>
  </si>
  <si>
    <t>Back to the font page</t>
  </si>
  <si>
    <t>18+ years</t>
  </si>
  <si>
    <t>Males (%):</t>
  </si>
  <si>
    <t>Ethiopia</t>
  </si>
  <si>
    <t>Hong Kong</t>
  </si>
  <si>
    <t>Korea, South</t>
  </si>
  <si>
    <t>Singapore</t>
  </si>
  <si>
    <t>Timor-Leste</t>
  </si>
  <si>
    <r>
      <rPr>
        <sz val="24"/>
        <color rgb="FFFFFF99"/>
        <rFont val="Garamond"/>
        <family val="1"/>
      </rPr>
      <t>PROFILES OF CULTURAL DIVERSITY 2016</t>
    </r>
    <r>
      <rPr>
        <sz val="18"/>
        <color rgb="FFFFFF99"/>
        <rFont val="Garamond"/>
        <family val="1"/>
      </rPr>
      <t xml:space="preserve">
Social statistics about residents from major birthplaces, 
in metropolitan municipalities</t>
    </r>
  </si>
  <si>
    <t>Sources of this information: ABS Census 2016 except Arrivals, Employment, Disengagement &amp; Tertiary Qualifications - which are scheduled for release in October 2016</t>
  </si>
  <si>
    <t>TO BE UPDATED OCT. 2017</t>
  </si>
  <si>
    <t>Arrivals in 2016/17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</si>
</sst>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&quot;$&quot;#,##0"/>
    <numFmt numFmtId="167" formatCode="#,##0.0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6"/>
      <name val="Arial"/>
      <family val="2"/>
    </font>
    <font>
      <b/>
      <sz val="6"/>
      <name val="Calibri"/>
      <family val="2"/>
      <scheme val="minor"/>
    </font>
    <font>
      <sz val="10"/>
      <name val="Garamond"/>
      <family val="1"/>
    </font>
    <font>
      <sz val="8"/>
      <name val="Garamond"/>
      <family val="1"/>
    </font>
    <font>
      <sz val="9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sz val="12"/>
      <name val="Garamond"/>
      <family val="1"/>
    </font>
    <font>
      <b/>
      <sz val="10"/>
      <name val="Garamond"/>
      <family val="1"/>
    </font>
    <font>
      <sz val="10.5"/>
      <name val="Garamond"/>
      <family val="1"/>
    </font>
    <font>
      <sz val="9"/>
      <name val="Garamond"/>
      <family val="1"/>
    </font>
    <font>
      <i/>
      <sz val="10"/>
      <name val="Garamond"/>
      <family val="1"/>
    </font>
    <font>
      <sz val="10"/>
      <color theme="0" tint="-0.34998626667073579"/>
      <name val="Garamond"/>
      <family val="1"/>
    </font>
    <font>
      <b/>
      <sz val="20"/>
      <name val="Wingdings"/>
      <charset val="2"/>
    </font>
    <font>
      <b/>
      <sz val="8"/>
      <name val="Garamond"/>
      <family val="1"/>
    </font>
    <font>
      <sz val="5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Arial"/>
      <family val="2"/>
    </font>
    <font>
      <sz val="10"/>
      <color theme="0"/>
      <name val="Garamond"/>
      <family val="1"/>
    </font>
    <font>
      <b/>
      <sz val="16"/>
      <color theme="3" tint="-0.499984740745262"/>
      <name val="Garamond"/>
      <family val="1"/>
    </font>
    <font>
      <b/>
      <sz val="14"/>
      <color theme="3" tint="-0.499984740745262"/>
      <name val="Garamond"/>
      <family val="1"/>
    </font>
    <font>
      <sz val="16"/>
      <name val="Garamond"/>
      <family val="1"/>
    </font>
    <font>
      <sz val="7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7"/>
      <color theme="1"/>
      <name val="Garamond"/>
      <family val="1"/>
    </font>
    <font>
      <b/>
      <sz val="10"/>
      <color theme="0"/>
      <name val="Garamond"/>
      <family val="1"/>
    </font>
    <font>
      <sz val="18"/>
      <color rgb="FFFFFF99"/>
      <name val="Garamond"/>
      <family val="1"/>
    </font>
    <font>
      <sz val="8"/>
      <name val="Arial"/>
      <family val="2"/>
    </font>
    <font>
      <sz val="11"/>
      <color theme="1"/>
      <name val="Garamond"/>
      <family val="1"/>
    </font>
    <font>
      <b/>
      <sz val="12"/>
      <color rgb="FFFFFF99"/>
      <name val="Garamond"/>
      <family val="1"/>
    </font>
    <font>
      <sz val="11"/>
      <color rgb="FFFFFF00"/>
      <name val="Garamond"/>
      <family val="1"/>
    </font>
    <font>
      <sz val="7"/>
      <name val="Garamond"/>
      <family val="1"/>
    </font>
    <font>
      <sz val="6"/>
      <name val="Garamond"/>
      <family val="1"/>
    </font>
    <font>
      <i/>
      <sz val="8"/>
      <name val="Garamond"/>
      <family val="1"/>
    </font>
    <font>
      <sz val="11"/>
      <color theme="0"/>
      <name val="Garamond"/>
      <family val="1"/>
    </font>
    <font>
      <sz val="16"/>
      <color theme="1"/>
      <name val="Garamond"/>
      <family val="1"/>
    </font>
    <font>
      <b/>
      <sz val="11"/>
      <name val="Garamond"/>
      <family val="1"/>
    </font>
    <font>
      <b/>
      <sz val="9"/>
      <name val="Garamond"/>
      <family val="1"/>
    </font>
    <font>
      <sz val="24"/>
      <color rgb="FFFFFF99"/>
      <name val="Garamond"/>
      <family val="1"/>
    </font>
    <font>
      <b/>
      <sz val="12"/>
      <color theme="1"/>
      <name val="Garamond"/>
      <family val="1"/>
    </font>
    <font>
      <b/>
      <sz val="10.5"/>
      <color theme="1"/>
      <name val="Garamond"/>
      <family val="1"/>
    </font>
    <font>
      <b/>
      <sz val="12"/>
      <color indexed="8"/>
      <name val="Garamond"/>
      <family val="1"/>
    </font>
    <font>
      <b/>
      <sz val="10.5"/>
      <color indexed="8"/>
      <name val="Garamond"/>
      <family val="1"/>
    </font>
    <font>
      <sz val="7"/>
      <color theme="4" tint="0.79998168889431442"/>
      <name val="Garamond"/>
      <family val="1"/>
    </font>
    <font>
      <sz val="8"/>
      <color theme="1"/>
      <name val="Calibri"/>
      <family val="2"/>
      <scheme val="minor"/>
    </font>
    <font>
      <sz val="8"/>
      <color theme="1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/>
      <right style="thick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n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</borders>
  <cellStyleXfs count="13">
    <xf numFmtId="0" fontId="0" fillId="0" borderId="0">
      <protection locked="0"/>
    </xf>
    <xf numFmtId="0" fontId="3" fillId="2" borderId="0">
      <protection locked="0"/>
    </xf>
    <xf numFmtId="0" fontId="3" fillId="3" borderId="1">
      <alignment horizontal="center" vertical="center"/>
      <protection locked="0"/>
    </xf>
    <xf numFmtId="164" fontId="3" fillId="0" borderId="0" applyFont="0" applyFill="0" applyBorder="0" applyAlignment="0" applyProtection="0"/>
    <xf numFmtId="0" fontId="3" fillId="4" borderId="0">
      <protection locked="0"/>
    </xf>
    <xf numFmtId="0" fontId="4" fillId="3" borderId="0">
      <alignment vertical="center"/>
      <protection locked="0"/>
    </xf>
    <xf numFmtId="0" fontId="4" fillId="0" borderId="0">
      <protection locked="0"/>
    </xf>
    <xf numFmtId="0" fontId="6" fillId="0" borderId="0">
      <protection locked="0"/>
    </xf>
    <xf numFmtId="0" fontId="3" fillId="3" borderId="2">
      <alignment vertical="center"/>
      <protection locked="0"/>
    </xf>
    <xf numFmtId="0" fontId="5" fillId="0" borderId="0">
      <protection locked="0"/>
    </xf>
    <xf numFmtId="0" fontId="3" fillId="2" borderId="0">
      <protection locked="0"/>
    </xf>
    <xf numFmtId="0" fontId="2" fillId="0" borderId="0"/>
    <xf numFmtId="0" fontId="1" fillId="0" borderId="0"/>
  </cellStyleXfs>
  <cellXfs count="182">
    <xf numFmtId="0" fontId="0" fillId="0" borderId="0" xfId="0">
      <protection locked="0"/>
    </xf>
    <xf numFmtId="3" fontId="7" fillId="0" borderId="0" xfId="0" applyNumberFormat="1" applyFont="1" applyAlignment="1">
      <alignment horizontal="center"/>
      <protection locked="0"/>
    </xf>
    <xf numFmtId="3" fontId="7" fillId="0" borderId="0" xfId="3" applyNumberFormat="1" applyFont="1" applyAlignment="1">
      <alignment horizontal="center"/>
    </xf>
    <xf numFmtId="3" fontId="7" fillId="0" borderId="3" xfId="0" applyNumberFormat="1" applyFont="1" applyBorder="1" applyAlignment="1">
      <alignment horizontal="center"/>
      <protection locked="0"/>
    </xf>
    <xf numFmtId="0" fontId="11" fillId="0" borderId="0" xfId="0" applyFont="1">
      <protection locked="0"/>
    </xf>
    <xf numFmtId="3" fontId="7" fillId="5" borderId="6" xfId="1" applyNumberFormat="1" applyFont="1" applyFill="1" applyBorder="1" applyAlignment="1">
      <alignment horizontal="center" wrapText="1"/>
      <protection locked="0"/>
    </xf>
    <xf numFmtId="3" fontId="7" fillId="5" borderId="3" xfId="1" applyNumberFormat="1" applyFont="1" applyFill="1" applyBorder="1" applyAlignment="1">
      <alignment horizontal="center" wrapText="1"/>
      <protection locked="0"/>
    </xf>
    <xf numFmtId="3" fontId="7" fillId="0" borderId="0" xfId="0" applyNumberFormat="1" applyFont="1" applyAlignment="1">
      <protection locked="0"/>
    </xf>
    <xf numFmtId="3" fontId="7" fillId="0" borderId="0" xfId="0" applyNumberFormat="1" applyFont="1" applyAlignment="1">
      <alignment wrapText="1"/>
      <protection locked="0"/>
    </xf>
    <xf numFmtId="3" fontId="9" fillId="0" borderId="0" xfId="0" applyNumberFormat="1" applyFont="1" applyAlignment="1">
      <protection locked="0"/>
    </xf>
    <xf numFmtId="3" fontId="12" fillId="9" borderId="5" xfId="5" applyNumberFormat="1" applyFont="1" applyFill="1" applyBorder="1" applyAlignment="1">
      <alignment vertical="center" wrapText="1"/>
      <protection locked="0"/>
    </xf>
    <xf numFmtId="3" fontId="9" fillId="9" borderId="5" xfId="0" applyNumberFormat="1" applyFont="1" applyFill="1" applyBorder="1" applyAlignment="1">
      <alignment vertical="center" wrapText="1"/>
      <protection locked="0"/>
    </xf>
    <xf numFmtId="3" fontId="9" fillId="10" borderId="5" xfId="2" applyNumberFormat="1" applyFont="1" applyFill="1" applyBorder="1" applyAlignment="1">
      <alignment horizontal="center" vertical="center" wrapText="1"/>
      <protection locked="0"/>
    </xf>
    <xf numFmtId="3" fontId="7" fillId="0" borderId="5" xfId="8" applyNumberFormat="1" applyFont="1" applyFill="1" applyBorder="1" applyAlignment="1">
      <alignment vertical="center"/>
      <protection locked="0"/>
    </xf>
    <xf numFmtId="3" fontId="7" fillId="0" borderId="6" xfId="8" applyNumberFormat="1" applyFont="1" applyFill="1" applyBorder="1" applyAlignment="1">
      <alignment vertical="center"/>
      <protection locked="0"/>
    </xf>
    <xf numFmtId="3" fontId="7" fillId="0" borderId="6" xfId="1" applyNumberFormat="1" applyFont="1" applyFill="1" applyBorder="1" applyAlignment="1">
      <alignment horizontal="center"/>
      <protection locked="0"/>
    </xf>
    <xf numFmtId="3" fontId="7" fillId="5" borderId="6" xfId="1" applyNumberFormat="1" applyFont="1" applyFill="1" applyBorder="1" applyAlignment="1">
      <alignment horizontal="center"/>
      <protection locked="0"/>
    </xf>
    <xf numFmtId="3" fontId="7" fillId="0" borderId="0" xfId="0" applyNumberFormat="1" applyFont="1" applyFill="1" applyAlignment="1">
      <protection locked="0"/>
    </xf>
    <xf numFmtId="3" fontId="7" fillId="5" borderId="3" xfId="8" applyNumberFormat="1" applyFont="1" applyFill="1" applyBorder="1" applyAlignment="1">
      <alignment vertical="center"/>
      <protection locked="0"/>
    </xf>
    <xf numFmtId="3" fontId="7" fillId="5" borderId="3" xfId="1" applyNumberFormat="1" applyFont="1" applyFill="1" applyBorder="1" applyAlignment="1">
      <alignment horizontal="center"/>
      <protection locked="0"/>
    </xf>
    <xf numFmtId="3" fontId="7" fillId="0" borderId="3" xfId="1" applyNumberFormat="1" applyFont="1" applyFill="1" applyBorder="1" applyAlignment="1">
      <alignment horizontal="center"/>
      <protection locked="0"/>
    </xf>
    <xf numFmtId="3" fontId="7" fillId="5" borderId="2" xfId="8" applyNumberFormat="1" applyFont="1" applyFill="1" applyAlignment="1">
      <alignment vertical="center"/>
      <protection locked="0"/>
    </xf>
    <xf numFmtId="3" fontId="7" fillId="0" borderId="0" xfId="6" applyNumberFormat="1" applyFont="1" applyAlignment="1">
      <protection locked="0"/>
    </xf>
    <xf numFmtId="3" fontId="7" fillId="0" borderId="0" xfId="1" applyNumberFormat="1" applyFont="1" applyFill="1" applyAlignment="1">
      <alignment horizontal="center"/>
      <protection locked="0"/>
    </xf>
    <xf numFmtId="3" fontId="8" fillId="0" borderId="0" xfId="10" applyNumberFormat="1" applyFont="1" applyFill="1" applyAlignment="1">
      <protection locked="0"/>
    </xf>
    <xf numFmtId="3" fontId="7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right" wrapText="1"/>
    </xf>
    <xf numFmtId="3" fontId="10" fillId="11" borderId="0" xfId="0" applyNumberFormat="1" applyFont="1" applyFill="1" applyAlignment="1">
      <alignment horizontal="center"/>
      <protection locked="0"/>
    </xf>
    <xf numFmtId="3" fontId="9" fillId="11" borderId="0" xfId="0" applyNumberFormat="1" applyFont="1" applyFill="1" applyAlignment="1">
      <alignment horizontal="center"/>
      <protection locked="0"/>
    </xf>
    <xf numFmtId="3" fontId="9" fillId="8" borderId="0" xfId="0" applyNumberFormat="1" applyFont="1" applyFill="1" applyAlignment="1">
      <alignment horizontal="center" vertical="center" wrapText="1"/>
      <protection locked="0"/>
    </xf>
    <xf numFmtId="3" fontId="9" fillId="0" borderId="0" xfId="3" applyNumberFormat="1" applyFont="1" applyAlignment="1">
      <alignment horizontal="right"/>
    </xf>
    <xf numFmtId="3" fontId="9" fillId="8" borderId="0" xfId="7" applyNumberFormat="1" applyFont="1" applyFill="1" applyAlignment="1">
      <alignment horizontal="center" vertical="center" wrapText="1"/>
      <protection locked="0"/>
    </xf>
    <xf numFmtId="0" fontId="13" fillId="0" borderId="0" xfId="0" applyFont="1" applyProtection="1">
      <protection hidden="1"/>
    </xf>
    <xf numFmtId="0" fontId="13" fillId="0" borderId="0" xfId="0" applyFont="1" applyProtection="1"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3" fillId="7" borderId="0" xfId="0" applyFont="1" applyFill="1" applyProtection="1">
      <protection hidden="1"/>
    </xf>
    <xf numFmtId="0" fontId="22" fillId="7" borderId="0" xfId="0" applyFont="1" applyFill="1" applyProtection="1">
      <protection hidden="1"/>
    </xf>
    <xf numFmtId="0" fontId="19" fillId="7" borderId="0" xfId="0" applyFont="1" applyFill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3" fontId="16" fillId="12" borderId="0" xfId="8" applyNumberFormat="1" applyFont="1" applyFill="1" applyBorder="1" applyAlignment="1" applyProtection="1">
      <alignment vertical="center"/>
      <protection locked="0" hidden="1"/>
    </xf>
    <xf numFmtId="0" fontId="17" fillId="6" borderId="8" xfId="0" applyFont="1" applyFill="1" applyBorder="1" applyProtection="1">
      <protection hidden="1"/>
    </xf>
    <xf numFmtId="0" fontId="13" fillId="6" borderId="8" xfId="0" applyFont="1" applyFill="1" applyBorder="1" applyProtection="1">
      <protection hidden="1"/>
    </xf>
    <xf numFmtId="0" fontId="20" fillId="7" borderId="0" xfId="0" applyFont="1" applyFill="1" applyAlignment="1" applyProtection="1">
      <alignment horizontal="right"/>
      <protection hidden="1"/>
    </xf>
    <xf numFmtId="3" fontId="15" fillId="12" borderId="0" xfId="8" applyNumberFormat="1" applyFont="1" applyFill="1" applyBorder="1" applyAlignment="1" applyProtection="1">
      <alignment vertical="center"/>
      <protection locked="0" hidden="1"/>
    </xf>
    <xf numFmtId="0" fontId="18" fillId="7" borderId="0" xfId="0" applyFont="1" applyFill="1" applyProtection="1">
      <protection hidden="1"/>
    </xf>
    <xf numFmtId="3" fontId="13" fillId="7" borderId="0" xfId="0" applyNumberFormat="1" applyFont="1" applyFill="1" applyAlignment="1" applyProtection="1">
      <alignment horizontal="left"/>
      <protection hidden="1"/>
    </xf>
    <xf numFmtId="0" fontId="18" fillId="7" borderId="0" xfId="0" applyFont="1" applyFill="1" applyAlignment="1" applyProtection="1">
      <alignment horizontal="right"/>
      <protection hidden="1"/>
    </xf>
    <xf numFmtId="3" fontId="13" fillId="7" borderId="0" xfId="0" applyNumberFormat="1" applyFont="1" applyFill="1" applyAlignment="1" applyProtection="1">
      <alignment horizontal="right"/>
      <protection hidden="1"/>
    </xf>
    <xf numFmtId="165" fontId="21" fillId="7" borderId="0" xfId="0" applyNumberFormat="1" applyFont="1" applyFill="1" applyAlignment="1" applyProtection="1">
      <alignment horizontal="center"/>
      <protection hidden="1"/>
    </xf>
    <xf numFmtId="0" fontId="13" fillId="7" borderId="3" xfId="0" applyFont="1" applyFill="1" applyBorder="1" applyProtection="1">
      <protection hidden="1"/>
    </xf>
    <xf numFmtId="3" fontId="13" fillId="7" borderId="3" xfId="0" applyNumberFormat="1" applyFont="1" applyFill="1" applyBorder="1" applyAlignment="1" applyProtection="1">
      <alignment horizontal="right"/>
      <protection hidden="1"/>
    </xf>
    <xf numFmtId="1" fontId="21" fillId="7" borderId="3" xfId="0" applyNumberFormat="1" applyFont="1" applyFill="1" applyBorder="1" applyAlignment="1" applyProtection="1">
      <alignment horizontal="center"/>
      <protection hidden="1"/>
    </xf>
    <xf numFmtId="3" fontId="21" fillId="7" borderId="0" xfId="0" applyNumberFormat="1" applyFont="1" applyFill="1" applyAlignment="1" applyProtection="1">
      <alignment horizontal="left"/>
      <protection hidden="1"/>
    </xf>
    <xf numFmtId="0" fontId="13" fillId="7" borderId="7" xfId="0" applyFont="1" applyFill="1" applyBorder="1" applyProtection="1">
      <protection hidden="1"/>
    </xf>
    <xf numFmtId="3" fontId="13" fillId="7" borderId="7" xfId="0" applyNumberFormat="1" applyFont="1" applyFill="1" applyBorder="1" applyAlignment="1" applyProtection="1">
      <alignment horizontal="right"/>
      <protection hidden="1"/>
    </xf>
    <xf numFmtId="165" fontId="21" fillId="7" borderId="7" xfId="0" applyNumberFormat="1" applyFont="1" applyFill="1" applyBorder="1" applyAlignment="1" applyProtection="1">
      <alignment horizontal="center"/>
      <protection hidden="1"/>
    </xf>
    <xf numFmtId="0" fontId="19" fillId="6" borderId="8" xfId="0" applyFont="1" applyFill="1" applyBorder="1" applyProtection="1">
      <protection hidden="1"/>
    </xf>
    <xf numFmtId="3" fontId="13" fillId="7" borderId="0" xfId="0" applyNumberFormat="1" applyFont="1" applyFill="1" applyAlignment="1" applyProtection="1">
      <alignment horizontal="center"/>
      <protection hidden="1"/>
    </xf>
    <xf numFmtId="165" fontId="21" fillId="7" borderId="0" xfId="0" applyNumberFormat="1" applyFont="1" applyFill="1" applyBorder="1" applyAlignment="1" applyProtection="1">
      <alignment horizontal="center"/>
      <protection hidden="1"/>
    </xf>
    <xf numFmtId="3" fontId="13" fillId="7" borderId="7" xfId="0" applyNumberFormat="1" applyFont="1" applyFill="1" applyBorder="1" applyAlignment="1" applyProtection="1">
      <alignment horizontal="center"/>
      <protection hidden="1"/>
    </xf>
    <xf numFmtId="1" fontId="21" fillId="7" borderId="7" xfId="0" applyNumberFormat="1" applyFont="1" applyFill="1" applyBorder="1" applyAlignment="1" applyProtection="1">
      <alignment horizontal="center"/>
      <protection hidden="1"/>
    </xf>
    <xf numFmtId="3" fontId="21" fillId="7" borderId="7" xfId="0" applyNumberFormat="1" applyFont="1" applyFill="1" applyBorder="1" applyAlignment="1" applyProtection="1">
      <alignment horizontal="center"/>
      <protection hidden="1"/>
    </xf>
    <xf numFmtId="1" fontId="21" fillId="7" borderId="0" xfId="0" applyNumberFormat="1" applyFont="1" applyFill="1" applyAlignment="1" applyProtection="1">
      <alignment horizontal="center"/>
      <protection hidden="1"/>
    </xf>
    <xf numFmtId="0" fontId="13" fillId="7" borderId="4" xfId="0" applyFont="1" applyFill="1" applyBorder="1" applyProtection="1">
      <protection hidden="1"/>
    </xf>
    <xf numFmtId="3" fontId="13" fillId="7" borderId="4" xfId="0" applyNumberFormat="1" applyFont="1" applyFill="1" applyBorder="1" applyAlignment="1" applyProtection="1">
      <alignment horizontal="right"/>
      <protection hidden="1"/>
    </xf>
    <xf numFmtId="1" fontId="21" fillId="7" borderId="4" xfId="0" applyNumberFormat="1" applyFont="1" applyFill="1" applyBorder="1" applyAlignment="1" applyProtection="1">
      <alignment horizontal="center"/>
      <protection hidden="1"/>
    </xf>
    <xf numFmtId="0" fontId="13" fillId="7" borderId="9" xfId="0" applyFont="1" applyFill="1" applyBorder="1" applyProtection="1">
      <protection hidden="1"/>
    </xf>
    <xf numFmtId="3" fontId="13" fillId="7" borderId="9" xfId="0" applyNumberFormat="1" applyFont="1" applyFill="1" applyBorder="1" applyAlignment="1" applyProtection="1">
      <alignment horizontal="right"/>
      <protection hidden="1"/>
    </xf>
    <xf numFmtId="1" fontId="21" fillId="7" borderId="9" xfId="0" applyNumberFormat="1" applyFont="1" applyFill="1" applyBorder="1" applyAlignment="1" applyProtection="1">
      <alignment horizontal="center"/>
      <protection hidden="1"/>
    </xf>
    <xf numFmtId="3" fontId="13" fillId="7" borderId="0" xfId="0" applyNumberFormat="1" applyFont="1" applyFill="1" applyBorder="1" applyAlignment="1" applyProtection="1">
      <alignment horizontal="center"/>
      <protection hidden="1"/>
    </xf>
    <xf numFmtId="0" fontId="20" fillId="7" borderId="4" xfId="0" applyFont="1" applyFill="1" applyBorder="1" applyAlignment="1" applyProtection="1">
      <alignment horizontal="center"/>
      <protection hidden="1"/>
    </xf>
    <xf numFmtId="0" fontId="18" fillId="7" borderId="0" xfId="0" applyFont="1" applyFill="1" applyBorder="1" applyAlignment="1" applyProtection="1">
      <alignment horizontal="left"/>
      <protection hidden="1"/>
    </xf>
    <xf numFmtId="1" fontId="21" fillId="7" borderId="0" xfId="0" applyNumberFormat="1" applyFont="1" applyFill="1" applyBorder="1" applyAlignment="1" applyProtection="1">
      <alignment horizontal="center"/>
      <protection hidden="1"/>
    </xf>
    <xf numFmtId="0" fontId="17" fillId="6" borderId="4" xfId="0" applyFont="1" applyFill="1" applyBorder="1" applyProtection="1">
      <protection hidden="1"/>
    </xf>
    <xf numFmtId="0" fontId="19" fillId="6" borderId="4" xfId="0" applyFont="1" applyFill="1" applyBorder="1" applyProtection="1">
      <protection hidden="1"/>
    </xf>
    <xf numFmtId="0" fontId="20" fillId="7" borderId="4" xfId="0" applyFont="1" applyFill="1" applyBorder="1" applyAlignment="1" applyProtection="1">
      <alignment horizontal="right"/>
      <protection hidden="1"/>
    </xf>
    <xf numFmtId="0" fontId="13" fillId="7" borderId="10" xfId="0" applyFont="1" applyFill="1" applyBorder="1" applyProtection="1">
      <protection hidden="1"/>
    </xf>
    <xf numFmtId="3" fontId="13" fillId="7" borderId="10" xfId="0" applyNumberFormat="1" applyFont="1" applyFill="1" applyBorder="1" applyAlignment="1" applyProtection="1">
      <alignment horizontal="right"/>
      <protection hidden="1"/>
    </xf>
    <xf numFmtId="165" fontId="21" fillId="7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8" fillId="7" borderId="0" xfId="0" applyFont="1" applyFill="1" applyBorder="1" applyProtection="1">
      <protection hidden="1"/>
    </xf>
    <xf numFmtId="0" fontId="19" fillId="7" borderId="0" xfId="0" applyFont="1" applyFill="1" applyBorder="1" applyProtection="1">
      <protection hidden="1"/>
    </xf>
    <xf numFmtId="0" fontId="20" fillId="7" borderId="0" xfId="0" applyFont="1" applyFill="1" applyBorder="1" applyAlignment="1" applyProtection="1">
      <alignment horizontal="right"/>
      <protection hidden="1"/>
    </xf>
    <xf numFmtId="3" fontId="13" fillId="7" borderId="0" xfId="0" applyNumberFormat="1" applyFont="1" applyFill="1" applyBorder="1" applyAlignment="1" applyProtection="1">
      <alignment horizontal="right"/>
      <protection hidden="1"/>
    </xf>
    <xf numFmtId="0" fontId="20" fillId="6" borderId="4" xfId="0" applyFont="1" applyFill="1" applyBorder="1" applyAlignment="1" applyProtection="1">
      <alignment horizontal="right"/>
      <protection hidden="1"/>
    </xf>
    <xf numFmtId="0" fontId="18" fillId="7" borderId="0" xfId="0" applyFont="1" applyFill="1" applyBorder="1" applyAlignment="1" applyProtection="1">
      <alignment horizontal="right"/>
      <protection hidden="1"/>
    </xf>
    <xf numFmtId="0" fontId="20" fillId="7" borderId="0" xfId="0" applyFont="1" applyFill="1" applyBorder="1" applyAlignment="1" applyProtection="1">
      <alignment horizontal="center"/>
      <protection hidden="1"/>
    </xf>
    <xf numFmtId="3" fontId="13" fillId="7" borderId="10" xfId="0" applyNumberFormat="1" applyFont="1" applyFill="1" applyBorder="1" applyAlignment="1" applyProtection="1">
      <alignment horizontal="center"/>
      <protection hidden="1"/>
    </xf>
    <xf numFmtId="3" fontId="13" fillId="7" borderId="3" xfId="0" applyNumberFormat="1" applyFont="1" applyFill="1" applyBorder="1" applyAlignment="1" applyProtection="1">
      <alignment horizontal="center"/>
      <protection hidden="1"/>
    </xf>
    <xf numFmtId="0" fontId="23" fillId="13" borderId="0" xfId="0" applyFont="1" applyFill="1" applyAlignment="1" applyProtection="1">
      <alignment horizontal="right" vertical="center"/>
      <protection hidden="1"/>
    </xf>
    <xf numFmtId="0" fontId="13" fillId="13" borderId="0" xfId="0" applyFont="1" applyFill="1" applyProtection="1">
      <protection hidden="1"/>
    </xf>
    <xf numFmtId="0" fontId="24" fillId="13" borderId="0" xfId="0" applyFont="1" applyFill="1" applyAlignment="1" applyProtection="1">
      <alignment vertical="center" wrapText="1"/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7" fillId="0" borderId="0" xfId="0" applyFont="1" applyProtection="1">
      <protection locked="0" hidden="1"/>
    </xf>
    <xf numFmtId="0" fontId="28" fillId="0" borderId="0" xfId="0" applyFont="1" applyProtection="1">
      <protection hidden="1"/>
    </xf>
    <xf numFmtId="3" fontId="13" fillId="7" borderId="0" xfId="0" quotePrefix="1" applyNumberFormat="1" applyFont="1" applyFill="1" applyAlignment="1" applyProtection="1">
      <alignment horizontal="right"/>
      <protection hidden="1"/>
    </xf>
    <xf numFmtId="0" fontId="13" fillId="0" borderId="0" xfId="0" applyFont="1" applyFill="1" applyProtection="1">
      <protection locked="0" hidden="1"/>
    </xf>
    <xf numFmtId="0" fontId="13" fillId="0" borderId="0" xfId="0" applyFont="1" applyFill="1" applyProtection="1"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22" fillId="0" borderId="0" xfId="0" applyFont="1" applyFill="1" applyAlignment="1" applyProtection="1">
      <alignment horizontal="center"/>
      <protection hidden="1"/>
    </xf>
    <xf numFmtId="0" fontId="22" fillId="0" borderId="0" xfId="0" applyFont="1" applyFill="1" applyProtection="1">
      <protection hidden="1"/>
    </xf>
    <xf numFmtId="0" fontId="28" fillId="0" borderId="0" xfId="0" applyFont="1" applyFill="1" applyBorder="1" applyProtection="1">
      <protection hidden="1"/>
    </xf>
    <xf numFmtId="0" fontId="28" fillId="0" borderId="0" xfId="0" applyFont="1" applyFill="1" applyBorder="1" applyAlignment="1" applyProtection="1">
      <alignment horizontal="center"/>
      <protection hidden="1"/>
    </xf>
    <xf numFmtId="0" fontId="28" fillId="0" borderId="0" xfId="0" applyFont="1" applyBorder="1" applyProtection="1">
      <protection hidden="1"/>
    </xf>
    <xf numFmtId="0" fontId="28" fillId="0" borderId="0" xfId="0" applyFont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35" fillId="0" borderId="0" xfId="0" applyFont="1" applyAlignment="1" applyProtection="1">
      <alignment vertical="center"/>
      <protection hidden="1"/>
    </xf>
    <xf numFmtId="3" fontId="7" fillId="0" borderId="3" xfId="1" applyNumberFormat="1" applyFont="1" applyFill="1" applyBorder="1" applyAlignment="1" applyProtection="1">
      <alignment horizontal="center"/>
      <protection locked="0"/>
    </xf>
    <xf numFmtId="0" fontId="39" fillId="0" borderId="0" xfId="0" applyFont="1" applyAlignment="1">
      <alignment horizontal="center"/>
      <protection locked="0"/>
    </xf>
    <xf numFmtId="0" fontId="40" fillId="17" borderId="0" xfId="12" applyFont="1" applyFill="1"/>
    <xf numFmtId="0" fontId="43" fillId="7" borderId="0" xfId="0" applyFont="1" applyFill="1" applyProtection="1">
      <protection hidden="1"/>
    </xf>
    <xf numFmtId="0" fontId="44" fillId="7" borderId="0" xfId="0" applyFont="1" applyFill="1" applyAlignment="1" applyProtection="1">
      <alignment horizontal="left"/>
      <protection hidden="1"/>
    </xf>
    <xf numFmtId="0" fontId="45" fillId="7" borderId="0" xfId="0" applyFont="1" applyFill="1" applyAlignment="1" applyProtection="1">
      <alignment horizontal="left"/>
      <protection hidden="1"/>
    </xf>
    <xf numFmtId="0" fontId="49" fillId="7" borderId="0" xfId="0" applyFont="1" applyFill="1" applyProtection="1">
      <protection hidden="1"/>
    </xf>
    <xf numFmtId="0" fontId="34" fillId="7" borderId="0" xfId="0" applyFont="1" applyFill="1" applyProtection="1">
      <protection hidden="1"/>
    </xf>
    <xf numFmtId="0" fontId="36" fillId="7" borderId="0" xfId="0" applyFont="1" applyFill="1" applyAlignment="1" applyProtection="1">
      <alignment horizontal="center"/>
      <protection locked="0" hidden="1"/>
    </xf>
    <xf numFmtId="0" fontId="36" fillId="7" borderId="0" xfId="0" applyFont="1" applyFill="1" applyAlignment="1" applyProtection="1">
      <alignment horizontal="center"/>
      <protection hidden="1"/>
    </xf>
    <xf numFmtId="0" fontId="55" fillId="7" borderId="0" xfId="0" applyFont="1" applyFill="1" applyAlignment="1" applyProtection="1">
      <alignment horizontal="center"/>
      <protection hidden="1"/>
    </xf>
    <xf numFmtId="0" fontId="28" fillId="0" borderId="0" xfId="0" applyFont="1" applyAlignment="1" applyProtection="1">
      <alignment vertical="center"/>
      <protection locked="0" hidden="1"/>
    </xf>
    <xf numFmtId="0" fontId="34" fillId="5" borderId="0" xfId="0" applyFont="1" applyFill="1" applyAlignment="1" applyProtection="1">
      <alignment vertical="center"/>
      <protection hidden="1"/>
    </xf>
    <xf numFmtId="0" fontId="28" fillId="5" borderId="0" xfId="0" applyFont="1" applyFill="1" applyAlignment="1" applyProtection="1">
      <alignment vertical="center"/>
      <protection hidden="1"/>
    </xf>
    <xf numFmtId="0" fontId="32" fillId="5" borderId="0" xfId="0" applyFont="1" applyFill="1" applyAlignment="1" applyProtection="1">
      <alignment vertical="center"/>
      <protection hidden="1"/>
    </xf>
    <xf numFmtId="0" fontId="40" fillId="17" borderId="0" xfId="12" applyFont="1" applyFill="1" applyProtection="1">
      <protection hidden="1"/>
    </xf>
    <xf numFmtId="0" fontId="42" fillId="17" borderId="0" xfId="12" applyFont="1" applyFill="1" applyAlignment="1" applyProtection="1">
      <protection hidden="1"/>
    </xf>
    <xf numFmtId="0" fontId="18" fillId="7" borderId="7" xfId="0" applyFont="1" applyFill="1" applyBorder="1" applyAlignment="1" applyProtection="1">
      <alignment horizontal="left"/>
      <protection hidden="1"/>
    </xf>
    <xf numFmtId="166" fontId="13" fillId="7" borderId="7" xfId="0" applyNumberFormat="1" applyFont="1" applyFill="1" applyBorder="1" applyAlignment="1" applyProtection="1">
      <alignment horizontal="center"/>
      <protection hidden="1"/>
    </xf>
    <xf numFmtId="0" fontId="13" fillId="7" borderId="7" xfId="0" applyFont="1" applyFill="1" applyBorder="1" applyAlignment="1" applyProtection="1">
      <alignment horizontal="left"/>
      <protection hidden="1"/>
    </xf>
    <xf numFmtId="0" fontId="56" fillId="0" borderId="3" xfId="0" applyFont="1" applyBorder="1" applyProtection="1">
      <protection locked="0"/>
    </xf>
    <xf numFmtId="3" fontId="21" fillId="7" borderId="4" xfId="0" applyNumberFormat="1" applyFont="1" applyFill="1" applyBorder="1" applyAlignment="1" applyProtection="1">
      <alignment horizontal="center"/>
      <protection hidden="1"/>
    </xf>
    <xf numFmtId="3" fontId="51" fillId="7" borderId="4" xfId="0" applyNumberFormat="1" applyFont="1" applyFill="1" applyBorder="1" applyAlignment="1" applyProtection="1">
      <alignment horizontal="left"/>
      <protection hidden="1"/>
    </xf>
    <xf numFmtId="0" fontId="52" fillId="7" borderId="0" xfId="0" applyFont="1" applyFill="1" applyProtection="1">
      <protection hidden="1"/>
    </xf>
    <xf numFmtId="0" fontId="17" fillId="7" borderId="8" xfId="0" applyFont="1" applyFill="1" applyBorder="1" applyProtection="1">
      <protection hidden="1"/>
    </xf>
    <xf numFmtId="0" fontId="13" fillId="7" borderId="8" xfId="0" applyFont="1" applyFill="1" applyBorder="1" applyProtection="1">
      <protection hidden="1"/>
    </xf>
    <xf numFmtId="0" fontId="19" fillId="7" borderId="7" xfId="0" applyFont="1" applyFill="1" applyBorder="1" applyProtection="1">
      <protection hidden="1"/>
    </xf>
    <xf numFmtId="0" fontId="20" fillId="7" borderId="0" xfId="0" applyFont="1" applyFill="1" applyAlignment="1" applyProtection="1">
      <alignment horizontal="center"/>
      <protection hidden="1"/>
    </xf>
    <xf numFmtId="3" fontId="53" fillId="7" borderId="4" xfId="0" applyNumberFormat="1" applyFont="1" applyFill="1" applyBorder="1" applyAlignment="1" applyProtection="1">
      <alignment horizontal="left"/>
      <protection hidden="1"/>
    </xf>
    <xf numFmtId="0" fontId="54" fillId="7" borderId="0" xfId="0" applyFont="1" applyFill="1" applyProtection="1">
      <protection hidden="1"/>
    </xf>
    <xf numFmtId="167" fontId="36" fillId="0" borderId="0" xfId="0" applyNumberFormat="1" applyFont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vertical="center"/>
      <protection hidden="1"/>
    </xf>
    <xf numFmtId="0" fontId="38" fillId="17" borderId="0" xfId="12" applyFont="1" applyFill="1" applyAlignment="1" applyProtection="1">
      <alignment horizontal="center" wrapText="1"/>
      <protection hidden="1"/>
    </xf>
    <xf numFmtId="0" fontId="41" fillId="17" borderId="0" xfId="12" applyFont="1" applyFill="1" applyAlignment="1" applyProtection="1">
      <alignment horizontal="center"/>
      <protection hidden="1"/>
    </xf>
    <xf numFmtId="0" fontId="46" fillId="17" borderId="0" xfId="12" applyFont="1" applyFill="1" applyAlignment="1" applyProtection="1">
      <alignment horizontal="center" vertical="center" wrapText="1"/>
      <protection hidden="1"/>
    </xf>
    <xf numFmtId="0" fontId="46" fillId="17" borderId="0" xfId="12" applyFont="1" applyFill="1" applyAlignment="1" applyProtection="1">
      <alignment horizontal="center" vertical="center"/>
      <protection hidden="1"/>
    </xf>
    <xf numFmtId="3" fontId="29" fillId="7" borderId="0" xfId="0" applyNumberFormat="1" applyFont="1" applyFill="1" applyAlignment="1" applyProtection="1">
      <alignment horizontal="center"/>
      <protection hidden="1"/>
    </xf>
    <xf numFmtId="3" fontId="29" fillId="7" borderId="23" xfId="0" applyNumberFormat="1" applyFont="1" applyFill="1" applyBorder="1" applyAlignment="1" applyProtection="1">
      <alignment horizontal="center"/>
      <protection hidden="1"/>
    </xf>
    <xf numFmtId="0" fontId="18" fillId="7" borderId="0" xfId="0" applyFont="1" applyFill="1" applyAlignment="1" applyProtection="1">
      <alignment horizontal="center"/>
      <protection hidden="1"/>
    </xf>
    <xf numFmtId="0" fontId="35" fillId="2" borderId="19" xfId="10" applyFont="1" applyBorder="1" applyAlignment="1" applyProtection="1">
      <alignment horizontal="center" vertical="center" wrapText="1"/>
      <protection locked="0" hidden="1"/>
    </xf>
    <xf numFmtId="0" fontId="35" fillId="2" borderId="20" xfId="10" applyFont="1" applyBorder="1" applyAlignment="1" applyProtection="1">
      <alignment horizontal="center" vertical="center" wrapText="1"/>
      <protection locked="0" hidden="1"/>
    </xf>
    <xf numFmtId="0" fontId="35" fillId="2" borderId="21" xfId="10" applyFont="1" applyBorder="1" applyAlignment="1" applyProtection="1">
      <alignment horizontal="center" vertical="center" wrapText="1"/>
      <protection locked="0" hidden="1"/>
    </xf>
    <xf numFmtId="0" fontId="35" fillId="2" borderId="22" xfId="10" applyFont="1" applyBorder="1" applyAlignment="1" applyProtection="1">
      <alignment horizontal="center" vertical="center" wrapText="1"/>
      <protection locked="0" hidden="1"/>
    </xf>
    <xf numFmtId="0" fontId="35" fillId="2" borderId="0" xfId="10" applyFont="1" applyBorder="1" applyAlignment="1" applyProtection="1">
      <alignment horizontal="center" vertical="center" wrapText="1"/>
      <protection locked="0" hidden="1"/>
    </xf>
    <xf numFmtId="0" fontId="35" fillId="2" borderId="23" xfId="10" applyFont="1" applyBorder="1" applyAlignment="1" applyProtection="1">
      <alignment horizontal="center" vertical="center" wrapText="1"/>
      <protection locked="0" hidden="1"/>
    </xf>
    <xf numFmtId="0" fontId="35" fillId="2" borderId="24" xfId="10" applyFont="1" applyBorder="1" applyAlignment="1" applyProtection="1">
      <alignment horizontal="center" vertical="center" wrapText="1"/>
      <protection locked="0" hidden="1"/>
    </xf>
    <xf numFmtId="0" fontId="35" fillId="2" borderId="25" xfId="10" applyFont="1" applyBorder="1" applyAlignment="1" applyProtection="1">
      <alignment horizontal="center" vertical="center" wrapText="1"/>
      <protection locked="0" hidden="1"/>
    </xf>
    <xf numFmtId="0" fontId="35" fillId="2" borderId="26" xfId="10" applyFont="1" applyBorder="1" applyAlignment="1" applyProtection="1">
      <alignment horizontal="center" vertical="center" wrapText="1"/>
      <protection locked="0" hidden="1"/>
    </xf>
    <xf numFmtId="0" fontId="48" fillId="2" borderId="0" xfId="10" applyFont="1" applyAlignment="1">
      <alignment horizontal="center" vertical="center" wrapText="1"/>
      <protection locked="0"/>
    </xf>
    <xf numFmtId="3" fontId="30" fillId="7" borderId="0" xfId="0" applyNumberFormat="1" applyFont="1" applyFill="1" applyAlignment="1" applyProtection="1">
      <alignment horizontal="center"/>
      <protection hidden="1"/>
    </xf>
    <xf numFmtId="3" fontId="30" fillId="7" borderId="23" xfId="0" applyNumberFormat="1" applyFont="1" applyFill="1" applyBorder="1" applyAlignment="1" applyProtection="1">
      <alignment horizontal="center"/>
      <protection hidden="1"/>
    </xf>
    <xf numFmtId="0" fontId="38" fillId="14" borderId="0" xfId="0" applyFont="1" applyFill="1" applyAlignment="1" applyProtection="1">
      <alignment horizontal="center" vertical="center"/>
      <protection hidden="1"/>
    </xf>
    <xf numFmtId="0" fontId="47" fillId="2" borderId="11" xfId="10" applyFont="1" applyBorder="1" applyAlignment="1">
      <alignment horizontal="center" vertical="center" wrapText="1"/>
      <protection locked="0"/>
    </xf>
    <xf numFmtId="0" fontId="47" fillId="2" borderId="12" xfId="10" applyFont="1" applyBorder="1" applyAlignment="1">
      <alignment horizontal="center" vertical="center" wrapText="1"/>
      <protection locked="0"/>
    </xf>
    <xf numFmtId="0" fontId="47" fillId="2" borderId="13" xfId="10" applyFont="1" applyBorder="1" applyAlignment="1">
      <alignment horizontal="center" vertical="center" wrapText="1"/>
      <protection locked="0"/>
    </xf>
    <xf numFmtId="0" fontId="47" fillId="2" borderId="14" xfId="10" applyFont="1" applyBorder="1" applyAlignment="1">
      <alignment horizontal="center" vertical="center" wrapText="1"/>
      <protection locked="0"/>
    </xf>
    <xf numFmtId="0" fontId="47" fillId="2" borderId="0" xfId="10" applyFont="1" applyBorder="1" applyAlignment="1">
      <alignment horizontal="center" vertical="center" wrapText="1"/>
      <protection locked="0"/>
    </xf>
    <xf numFmtId="0" fontId="47" fillId="2" borderId="15" xfId="10" applyFont="1" applyBorder="1" applyAlignment="1">
      <alignment horizontal="center" vertical="center" wrapText="1"/>
      <protection locked="0"/>
    </xf>
    <xf numFmtId="0" fontId="47" fillId="2" borderId="16" xfId="10" applyFont="1" applyBorder="1" applyAlignment="1">
      <alignment horizontal="center" vertical="center" wrapText="1"/>
      <protection locked="0"/>
    </xf>
    <xf numFmtId="0" fontId="47" fillId="2" borderId="17" xfId="10" applyFont="1" applyBorder="1" applyAlignment="1">
      <alignment horizontal="center" vertical="center" wrapText="1"/>
      <protection locked="0"/>
    </xf>
    <xf numFmtId="0" fontId="47" fillId="2" borderId="18" xfId="10" applyFont="1" applyBorder="1" applyAlignment="1">
      <alignment horizontal="center" vertical="center" wrapText="1"/>
      <protection locked="0"/>
    </xf>
    <xf numFmtId="0" fontId="37" fillId="15" borderId="0" xfId="0" applyFont="1" applyFill="1" applyAlignment="1" applyProtection="1">
      <alignment horizontal="center" vertical="center" wrapText="1"/>
      <protection hidden="1"/>
    </xf>
    <xf numFmtId="0" fontId="37" fillId="16" borderId="0" xfId="0" applyFont="1" applyFill="1" applyAlignment="1" applyProtection="1">
      <alignment horizontal="center" vertical="center" wrapText="1"/>
      <protection hidden="1"/>
    </xf>
  </cellXfs>
  <cellStyles count="13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Normal 3" xfId="12" xr:uid="{00000000-0005-0000-0000-00000A000000}"/>
    <cellStyle name="rowfield" xfId="8" xr:uid="{00000000-0005-0000-0000-00000B000000}"/>
    <cellStyle name="Test" xfId="9" xr:uid="{00000000-0005-0000-0000-00000C000000}"/>
  </cellStyles>
  <dxfs count="0"/>
  <tableStyles count="0" defaultTableStyle="TableStyleMedium9" defaultPivotStyle="PivotStyleLight16"/>
  <colors>
    <mruColors>
      <color rgb="FFFFFF99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8607560418583"/>
          <c:y val="9.3896713615023528E-3"/>
          <c:w val="0.78391564690777293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Front!$N$6:$N$9</c:f>
              <c:numCache>
                <c:formatCode>General</c:formatCode>
                <c:ptCount val="4"/>
                <c:pt idx="0">
                  <c:v>32</c:v>
                </c:pt>
                <c:pt idx="1">
                  <c:v>86</c:v>
                </c:pt>
                <c:pt idx="2">
                  <c:v>86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9-4615-A5FE-39F6888EC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335040"/>
        <c:axId val="256774528"/>
      </c:barChart>
      <c:catAx>
        <c:axId val="255335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6774528"/>
        <c:crosses val="autoZero"/>
        <c:auto val="1"/>
        <c:lblAlgn val="ctr"/>
        <c:lblOffset val="100"/>
        <c:noMultiLvlLbl val="0"/>
      </c:catAx>
      <c:valAx>
        <c:axId val="256774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335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Front!$G$33:$G$38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93.511450381679381</c:v>
                </c:pt>
                <c:pt idx="4">
                  <c:v>0</c:v>
                </c:pt>
                <c:pt idx="5">
                  <c:v>6.4885496183206106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3-4C4F-B356-1250F37EE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356352"/>
        <c:axId val="150357888"/>
      </c:barChart>
      <c:catAx>
        <c:axId val="1503563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357888"/>
        <c:crosses val="autoZero"/>
        <c:auto val="1"/>
        <c:lblAlgn val="ctr"/>
        <c:lblOffset val="100"/>
        <c:noMultiLvlLbl val="0"/>
      </c:catAx>
      <c:valAx>
        <c:axId val="1503578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3563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Front!$J$40:$J$42</c:f>
              <c:numCache>
                <c:formatCode>#,##0</c:formatCode>
                <c:ptCount val="3"/>
                <c:pt idx="0" formatCode="General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C-4D63-9F74-356B4D2E3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410752"/>
        <c:axId val="150412288"/>
      </c:barChart>
      <c:catAx>
        <c:axId val="1504107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412288"/>
        <c:crosses val="autoZero"/>
        <c:auto val="1"/>
        <c:lblAlgn val="ctr"/>
        <c:lblOffset val="100"/>
        <c:noMultiLvlLbl val="0"/>
      </c:catAx>
      <c:valAx>
        <c:axId val="1504122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4107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Front!$E$50:$E$53</c:f>
              <c:numCache>
                <c:formatCode>0.0</c:formatCode>
                <c:ptCount val="4"/>
                <c:pt idx="0">
                  <c:v>28.985507246376812</c:v>
                </c:pt>
                <c:pt idx="1">
                  <c:v>17.441860465116278</c:v>
                </c:pt>
                <c:pt idx="2">
                  <c:v>35.526315789473685</c:v>
                </c:pt>
                <c:pt idx="3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4-4974-B24F-C8915CDC7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432384"/>
        <c:axId val="150434176"/>
      </c:barChart>
      <c:catAx>
        <c:axId val="1504323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434176"/>
        <c:crosses val="autoZero"/>
        <c:auto val="1"/>
        <c:lblAlgn val="ctr"/>
        <c:lblOffset val="100"/>
        <c:noMultiLvlLbl val="0"/>
      </c:catAx>
      <c:valAx>
        <c:axId val="1504341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43238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(2)'!$N$6:$N$9</c:f>
              <c:numCache>
                <c:formatCode>General</c:formatCode>
                <c:ptCount val="4"/>
                <c:pt idx="0">
                  <c:v>23</c:v>
                </c:pt>
                <c:pt idx="1">
                  <c:v>24</c:v>
                </c:pt>
                <c:pt idx="2">
                  <c:v>24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5-447B-AC59-491F93D9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532864"/>
        <c:axId val="150534400"/>
      </c:barChart>
      <c:catAx>
        <c:axId val="150532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534400"/>
        <c:crosses val="autoZero"/>
        <c:auto val="1"/>
        <c:lblAlgn val="ctr"/>
        <c:lblOffset val="100"/>
        <c:noMultiLvlLbl val="0"/>
      </c:catAx>
      <c:valAx>
        <c:axId val="150534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5328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(2)'!$G$33:$G$38</c:f>
              <c:numCache>
                <c:formatCode>0.0</c:formatCode>
                <c:ptCount val="6"/>
                <c:pt idx="0">
                  <c:v>2.2471910112359552</c:v>
                </c:pt>
                <c:pt idx="1">
                  <c:v>1.1235955056179776</c:v>
                </c:pt>
                <c:pt idx="2">
                  <c:v>4.868913857677903</c:v>
                </c:pt>
                <c:pt idx="3">
                  <c:v>85.767790262172284</c:v>
                </c:pt>
                <c:pt idx="4">
                  <c:v>0</c:v>
                </c:pt>
                <c:pt idx="5">
                  <c:v>5.9925093632958806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A-4979-AC74-9612C181C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554496"/>
        <c:axId val="150556032"/>
      </c:barChart>
      <c:catAx>
        <c:axId val="150554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556032"/>
        <c:crosses val="autoZero"/>
        <c:auto val="1"/>
        <c:lblAlgn val="ctr"/>
        <c:lblOffset val="100"/>
        <c:noMultiLvlLbl val="0"/>
      </c:catAx>
      <c:valAx>
        <c:axId val="1505560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5544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(2)'!$J$40:$J$42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A-4243-A2BB-06A37F9AE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572032"/>
        <c:axId val="150586112"/>
      </c:barChart>
      <c:catAx>
        <c:axId val="150572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586112"/>
        <c:crosses val="autoZero"/>
        <c:auto val="1"/>
        <c:lblAlgn val="ctr"/>
        <c:lblOffset val="100"/>
        <c:noMultiLvlLbl val="0"/>
      </c:catAx>
      <c:valAx>
        <c:axId val="1505861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57203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(2)'!$E$50:$E$53</c:f>
              <c:numCache>
                <c:formatCode>0.0</c:formatCode>
                <c:ptCount val="4"/>
                <c:pt idx="0">
                  <c:v>2.877697841726619</c:v>
                </c:pt>
                <c:pt idx="1">
                  <c:v>16</c:v>
                </c:pt>
                <c:pt idx="2">
                  <c:v>3.7815126050420167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7-4ED5-A114-108447452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760192"/>
        <c:axId val="160761728"/>
      </c:barChart>
      <c:catAx>
        <c:axId val="1607601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761728"/>
        <c:crosses val="autoZero"/>
        <c:auto val="1"/>
        <c:lblAlgn val="ctr"/>
        <c:lblOffset val="100"/>
        <c:noMultiLvlLbl val="0"/>
      </c:catAx>
      <c:valAx>
        <c:axId val="1607617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7601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(3)'!$N$6:$N$9</c:f>
              <c:numCache>
                <c:formatCode>General</c:formatCode>
                <c:ptCount val="4"/>
                <c:pt idx="0">
                  <c:v>0</c:v>
                </c:pt>
                <c:pt idx="1">
                  <c:v>12</c:v>
                </c:pt>
                <c:pt idx="2">
                  <c:v>12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F-400E-ACEF-0A59929F7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11648"/>
        <c:axId val="160817536"/>
      </c:barChart>
      <c:catAx>
        <c:axId val="160811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17536"/>
        <c:crosses val="autoZero"/>
        <c:auto val="1"/>
        <c:lblAlgn val="ctr"/>
        <c:lblOffset val="100"/>
        <c:noMultiLvlLbl val="0"/>
      </c:catAx>
      <c:valAx>
        <c:axId val="1608175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116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(3)'!$G$33:$G$38</c:f>
              <c:numCache>
                <c:formatCode>0.0</c:formatCode>
                <c:ptCount val="6"/>
                <c:pt idx="0">
                  <c:v>0</c:v>
                </c:pt>
                <c:pt idx="1">
                  <c:v>52.397260273972599</c:v>
                </c:pt>
                <c:pt idx="2">
                  <c:v>0</c:v>
                </c:pt>
                <c:pt idx="3">
                  <c:v>34.93150684931507</c:v>
                </c:pt>
                <c:pt idx="4">
                  <c:v>0</c:v>
                </c:pt>
                <c:pt idx="5">
                  <c:v>12.671232876712329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E-4FB8-8ED5-BB4B30CE3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33536"/>
        <c:axId val="160835072"/>
      </c:barChart>
      <c:catAx>
        <c:axId val="160833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35072"/>
        <c:crosses val="autoZero"/>
        <c:auto val="1"/>
        <c:lblAlgn val="ctr"/>
        <c:lblOffset val="100"/>
        <c:noMultiLvlLbl val="0"/>
      </c:catAx>
      <c:valAx>
        <c:axId val="1608350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335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(3)'!$J$40:$J$42</c:f>
              <c:numCache>
                <c:formatCode>#,##0</c:formatCode>
                <c:ptCount val="3"/>
                <c:pt idx="0" formatCode="General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6-4503-8DE5-852BBDF79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55168"/>
        <c:axId val="160856704"/>
      </c:barChart>
      <c:catAx>
        <c:axId val="1608551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56704"/>
        <c:crosses val="autoZero"/>
        <c:auto val="1"/>
        <c:lblAlgn val="ctr"/>
        <c:lblOffset val="100"/>
        <c:noMultiLvlLbl val="0"/>
      </c:catAx>
      <c:valAx>
        <c:axId val="16085670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5516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(3)'!$E$50:$E$53</c:f>
              <c:numCache>
                <c:formatCode>0.0</c:formatCode>
                <c:ptCount val="4"/>
                <c:pt idx="0">
                  <c:v>18.339100346020761</c:v>
                </c:pt>
                <c:pt idx="1">
                  <c:v>0</c:v>
                </c:pt>
                <c:pt idx="2">
                  <c:v>12.272727272727273</c:v>
                </c:pt>
                <c:pt idx="3">
                  <c:v>44.444444444444443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9-4763-B37B-7CF849DF1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89088"/>
        <c:axId val="160894976"/>
      </c:barChart>
      <c:catAx>
        <c:axId val="160889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94976"/>
        <c:crosses val="autoZero"/>
        <c:auto val="1"/>
        <c:lblAlgn val="ctr"/>
        <c:lblOffset val="100"/>
        <c:noMultiLvlLbl val="0"/>
      </c:catAx>
      <c:valAx>
        <c:axId val="1608949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890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(4)'!$N$6:$N$9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6-4248-B055-91648BDA0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907264"/>
        <c:axId val="160908800"/>
      </c:barChart>
      <c:catAx>
        <c:axId val="160907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908800"/>
        <c:crosses val="autoZero"/>
        <c:auto val="1"/>
        <c:lblAlgn val="ctr"/>
        <c:lblOffset val="100"/>
        <c:noMultiLvlLbl val="0"/>
      </c:catAx>
      <c:valAx>
        <c:axId val="1609088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9072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(4)'!$G$33:$G$38</c:f>
              <c:numCache>
                <c:formatCode>0.0</c:formatCode>
                <c:ptCount val="6"/>
                <c:pt idx="0">
                  <c:v>27.631578947368425</c:v>
                </c:pt>
                <c:pt idx="1">
                  <c:v>27.631578947368425</c:v>
                </c:pt>
                <c:pt idx="2">
                  <c:v>0</c:v>
                </c:pt>
                <c:pt idx="3">
                  <c:v>40.789473684210527</c:v>
                </c:pt>
                <c:pt idx="4">
                  <c:v>0</c:v>
                </c:pt>
                <c:pt idx="5">
                  <c:v>3.9473684210526314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5-4A0B-9FF7-AF3D80602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932992"/>
        <c:axId val="160934528"/>
      </c:barChart>
      <c:catAx>
        <c:axId val="160932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934528"/>
        <c:crosses val="autoZero"/>
        <c:auto val="1"/>
        <c:lblAlgn val="ctr"/>
        <c:lblOffset val="100"/>
        <c:noMultiLvlLbl val="0"/>
      </c:catAx>
      <c:valAx>
        <c:axId val="160934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9329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(4)'!$J$40:$J$42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C-49D1-A0A9-9069C51BB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991488"/>
        <c:axId val="161001472"/>
      </c:barChart>
      <c:catAx>
        <c:axId val="1609914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1001472"/>
        <c:crosses val="autoZero"/>
        <c:auto val="1"/>
        <c:lblAlgn val="ctr"/>
        <c:lblOffset val="100"/>
        <c:noMultiLvlLbl val="0"/>
      </c:catAx>
      <c:valAx>
        <c:axId val="1610014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9914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(4)'!$E$50:$E$53</c:f>
              <c:numCache>
                <c:formatCode>0.0</c:formatCode>
                <c:ptCount val="4"/>
                <c:pt idx="0">
                  <c:v>10.975609756097562</c:v>
                </c:pt>
                <c:pt idx="1">
                  <c:v>0</c:v>
                </c:pt>
                <c:pt idx="2">
                  <c:v>18.75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8-45F4-B504-132358D12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1013120"/>
        <c:axId val="161014912"/>
      </c:barChart>
      <c:catAx>
        <c:axId val="161013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1014912"/>
        <c:crosses val="autoZero"/>
        <c:auto val="1"/>
        <c:lblAlgn val="ctr"/>
        <c:lblOffset val="100"/>
        <c:noMultiLvlLbl val="0"/>
      </c:catAx>
      <c:valAx>
        <c:axId val="16101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1013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(5)'!$N$6:$N$9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7-47B5-A7F5-99F87F597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82949760"/>
        <c:axId val="182951296"/>
      </c:barChart>
      <c:catAx>
        <c:axId val="182949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2951296"/>
        <c:crosses val="autoZero"/>
        <c:auto val="1"/>
        <c:lblAlgn val="ctr"/>
        <c:lblOffset val="100"/>
        <c:noMultiLvlLbl val="0"/>
      </c:catAx>
      <c:valAx>
        <c:axId val="182951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829497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(5)'!$G$33:$G$38</c:f>
              <c:numCache>
                <c:formatCode>0.0</c:formatCode>
                <c:ptCount val="6"/>
                <c:pt idx="0">
                  <c:v>74.358974358974365</c:v>
                </c:pt>
                <c:pt idx="1">
                  <c:v>7.6923076923076925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17.948717948717949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D-4DC0-9489-740E1E781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83127040"/>
        <c:axId val="188998400"/>
      </c:barChart>
      <c:catAx>
        <c:axId val="183127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8998400"/>
        <c:crosses val="autoZero"/>
        <c:auto val="1"/>
        <c:lblAlgn val="ctr"/>
        <c:lblOffset val="100"/>
        <c:noMultiLvlLbl val="0"/>
      </c:catAx>
      <c:valAx>
        <c:axId val="188998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83127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(5)'!$J$40:$J$42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7-4EBC-A580-437B8F6A4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3806720"/>
        <c:axId val="193808256"/>
      </c:barChart>
      <c:catAx>
        <c:axId val="1938067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3808256"/>
        <c:crosses val="autoZero"/>
        <c:auto val="1"/>
        <c:lblAlgn val="ctr"/>
        <c:lblOffset val="100"/>
        <c:noMultiLvlLbl val="0"/>
      </c:catAx>
      <c:valAx>
        <c:axId val="1938082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38067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(5)'!$E$50:$E$53</c:f>
              <c:numCache>
                <c:formatCode>0.0</c:formatCode>
                <c:ptCount val="4"/>
                <c:pt idx="0">
                  <c:v>23.076923076923077</c:v>
                </c:pt>
                <c:pt idx="1">
                  <c:v>0</c:v>
                </c:pt>
                <c:pt idx="2">
                  <c:v>24.242424242424242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1-4638-A71B-2A950C3EA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3836544"/>
        <c:axId val="193838080"/>
      </c:barChart>
      <c:catAx>
        <c:axId val="1938365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3838080"/>
        <c:crosses val="autoZero"/>
        <c:auto val="1"/>
        <c:lblAlgn val="ctr"/>
        <c:lblOffset val="100"/>
        <c:noMultiLvlLbl val="0"/>
      </c:catAx>
      <c:valAx>
        <c:axId val="193838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383654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(6)'!$N$6:$N$9</c:f>
              <c:numCache>
                <c:formatCode>General</c:formatCode>
                <c:ptCount val="4"/>
                <c:pt idx="0">
                  <c:v>33</c:v>
                </c:pt>
                <c:pt idx="1">
                  <c:v>65</c:v>
                </c:pt>
                <c:pt idx="2">
                  <c:v>65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E-428B-8158-7A789E22A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5198976"/>
        <c:axId val="195200512"/>
      </c:barChart>
      <c:catAx>
        <c:axId val="195198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200512"/>
        <c:crosses val="autoZero"/>
        <c:auto val="1"/>
        <c:lblAlgn val="ctr"/>
        <c:lblOffset val="100"/>
        <c:noMultiLvlLbl val="0"/>
      </c:catAx>
      <c:valAx>
        <c:axId val="1952005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51989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(6)'!$G$33:$G$38</c:f>
              <c:numCache>
                <c:formatCode>0.0</c:formatCode>
                <c:ptCount val="6"/>
                <c:pt idx="0">
                  <c:v>15.059445178335535</c:v>
                </c:pt>
                <c:pt idx="1">
                  <c:v>12.417437252311757</c:v>
                </c:pt>
                <c:pt idx="2">
                  <c:v>0</c:v>
                </c:pt>
                <c:pt idx="3">
                  <c:v>2.9062087186261558</c:v>
                </c:pt>
                <c:pt idx="4">
                  <c:v>0.39630118890356669</c:v>
                </c:pt>
                <c:pt idx="5">
                  <c:v>69.220607661822982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0-41B4-9949-EF30E3F36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5224704"/>
        <c:axId val="195226240"/>
      </c:barChart>
      <c:catAx>
        <c:axId val="195224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226240"/>
        <c:crosses val="autoZero"/>
        <c:auto val="1"/>
        <c:lblAlgn val="ctr"/>
        <c:lblOffset val="100"/>
        <c:noMultiLvlLbl val="0"/>
      </c:catAx>
      <c:valAx>
        <c:axId val="1952262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52247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(6)'!$J$40:$J$42</c:f>
              <c:numCache>
                <c:formatCode>#,##0</c:formatCode>
                <c:ptCount val="3"/>
                <c:pt idx="0" formatCode="General">
                  <c:v>12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B-4C71-B013-C8C6C5FB7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449984"/>
        <c:axId val="197480448"/>
      </c:barChart>
      <c:catAx>
        <c:axId val="1974499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480448"/>
        <c:crosses val="autoZero"/>
        <c:auto val="1"/>
        <c:lblAlgn val="ctr"/>
        <c:lblOffset val="100"/>
        <c:noMultiLvlLbl val="0"/>
      </c:catAx>
      <c:valAx>
        <c:axId val="19748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44998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(6)'!$E$50:$E$53</c:f>
              <c:numCache>
                <c:formatCode>0.0</c:formatCode>
                <c:ptCount val="4"/>
                <c:pt idx="0">
                  <c:v>36.100628930817606</c:v>
                </c:pt>
                <c:pt idx="1">
                  <c:v>20.3125</c:v>
                </c:pt>
                <c:pt idx="2">
                  <c:v>32.1608040201005</c:v>
                </c:pt>
                <c:pt idx="3">
                  <c:v>69.607843137254903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1-411D-B6DA-06A0E7FD4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492096"/>
        <c:axId val="197493888"/>
      </c:barChart>
      <c:catAx>
        <c:axId val="197492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493888"/>
        <c:crosses val="autoZero"/>
        <c:auto val="1"/>
        <c:lblAlgn val="ctr"/>
        <c:lblOffset val="100"/>
        <c:noMultiLvlLbl val="0"/>
      </c:catAx>
      <c:valAx>
        <c:axId val="1974938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4920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(7)'!$N$6:$N$9</c:f>
              <c:numCache>
                <c:formatCode>General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A-4EE7-9A8C-6AAE81007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592576"/>
        <c:axId val="197594112"/>
      </c:barChart>
      <c:catAx>
        <c:axId val="1975925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594112"/>
        <c:crosses val="autoZero"/>
        <c:auto val="1"/>
        <c:lblAlgn val="ctr"/>
        <c:lblOffset val="100"/>
        <c:noMultiLvlLbl val="0"/>
      </c:catAx>
      <c:valAx>
        <c:axId val="1975941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5925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(7)'!$G$33:$G$38</c:f>
              <c:numCache>
                <c:formatCode>0.0</c:formatCode>
                <c:ptCount val="6"/>
                <c:pt idx="0">
                  <c:v>0</c:v>
                </c:pt>
                <c:pt idx="1">
                  <c:v>91.304347826086953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8.695652173913043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8-4C24-A3CD-84B73DED6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634688"/>
        <c:axId val="197644672"/>
      </c:barChart>
      <c:catAx>
        <c:axId val="1976346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644672"/>
        <c:crosses val="autoZero"/>
        <c:auto val="1"/>
        <c:lblAlgn val="ctr"/>
        <c:lblOffset val="100"/>
        <c:noMultiLvlLbl val="0"/>
      </c:catAx>
      <c:valAx>
        <c:axId val="1976446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6346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(7)'!$J$40:$J$42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2-4D2D-989D-1D6CDED53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660672"/>
        <c:axId val="197662208"/>
      </c:barChart>
      <c:catAx>
        <c:axId val="1976606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662208"/>
        <c:crosses val="autoZero"/>
        <c:auto val="1"/>
        <c:lblAlgn val="ctr"/>
        <c:lblOffset val="100"/>
        <c:noMultiLvlLbl val="0"/>
      </c:catAx>
      <c:valAx>
        <c:axId val="1976622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6606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(7)'!$E$50:$E$53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B18-B323-5D1E5B864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686400"/>
        <c:axId val="197687936"/>
      </c:barChart>
      <c:catAx>
        <c:axId val="197686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687936"/>
        <c:crosses val="autoZero"/>
        <c:auto val="1"/>
        <c:lblAlgn val="ctr"/>
        <c:lblOffset val="100"/>
        <c:noMultiLvlLbl val="0"/>
      </c:catAx>
      <c:valAx>
        <c:axId val="1976879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6864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(8)'!$N$6:$N$9</c:f>
              <c:numCache>
                <c:formatCode>General</c:formatCode>
                <c:ptCount val="4"/>
                <c:pt idx="0">
                  <c:v>3</c:v>
                </c:pt>
                <c:pt idx="1">
                  <c:v>9</c:v>
                </c:pt>
                <c:pt idx="2">
                  <c:v>9</c:v>
                </c:pt>
                <c:pt idx="3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E-453D-8E34-AB69DBB98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721088"/>
        <c:axId val="198226688"/>
      </c:barChart>
      <c:catAx>
        <c:axId val="197721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226688"/>
        <c:crosses val="autoZero"/>
        <c:auto val="1"/>
        <c:lblAlgn val="ctr"/>
        <c:lblOffset val="100"/>
        <c:noMultiLvlLbl val="0"/>
      </c:catAx>
      <c:valAx>
        <c:axId val="1982266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7210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(8)'!$G$33:$G$38</c:f>
              <c:numCache>
                <c:formatCode>0.0</c:formatCode>
                <c:ptCount val="6"/>
                <c:pt idx="0">
                  <c:v>0</c:v>
                </c:pt>
                <c:pt idx="1">
                  <c:v>94.143484626647151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5.8565153733528552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9-4989-9E97-ECC17F2BA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238592"/>
        <c:axId val="198240128"/>
      </c:barChart>
      <c:catAx>
        <c:axId val="198238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240128"/>
        <c:crosses val="autoZero"/>
        <c:auto val="1"/>
        <c:lblAlgn val="ctr"/>
        <c:lblOffset val="100"/>
        <c:noMultiLvlLbl val="0"/>
      </c:catAx>
      <c:valAx>
        <c:axId val="1982401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2385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(8)'!$J$40:$J$42</c:f>
              <c:numCache>
                <c:formatCode>#,##0</c:formatCode>
                <c:ptCount val="3"/>
                <c:pt idx="0" formatCode="General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3-4151-99F6-BA95A1D4F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342144"/>
        <c:axId val="198343680"/>
      </c:barChart>
      <c:catAx>
        <c:axId val="1983421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343680"/>
        <c:crosses val="autoZero"/>
        <c:auto val="1"/>
        <c:lblAlgn val="ctr"/>
        <c:lblOffset val="100"/>
        <c:noMultiLvlLbl val="0"/>
      </c:catAx>
      <c:valAx>
        <c:axId val="1983436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34214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(8)'!$E$50:$E$53</c:f>
              <c:numCache>
                <c:formatCode>0.0</c:formatCode>
                <c:ptCount val="4"/>
                <c:pt idx="0">
                  <c:v>15.160349854227405</c:v>
                </c:pt>
                <c:pt idx="1">
                  <c:v>0</c:v>
                </c:pt>
                <c:pt idx="2">
                  <c:v>6.1538461538461542</c:v>
                </c:pt>
                <c:pt idx="3">
                  <c:v>24.225352112676056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F-4845-A071-6A8BC7575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363776"/>
        <c:axId val="198381952"/>
      </c:barChart>
      <c:catAx>
        <c:axId val="198363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381952"/>
        <c:crosses val="autoZero"/>
        <c:auto val="1"/>
        <c:lblAlgn val="ctr"/>
        <c:lblOffset val="100"/>
        <c:noMultiLvlLbl val="0"/>
      </c:catAx>
      <c:valAx>
        <c:axId val="1983819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3637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(9)'!$N$6:$N$9</c:f>
              <c:numCache>
                <c:formatCode>General</c:formatCode>
                <c:ptCount val="4"/>
                <c:pt idx="0">
                  <c:v>56</c:v>
                </c:pt>
                <c:pt idx="1">
                  <c:v>61</c:v>
                </c:pt>
                <c:pt idx="2">
                  <c:v>61</c:v>
                </c:pt>
                <c:pt idx="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0-44AC-A38A-CD95AFDA4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472448"/>
        <c:axId val="198473984"/>
      </c:barChart>
      <c:catAx>
        <c:axId val="198472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473984"/>
        <c:crosses val="autoZero"/>
        <c:auto val="1"/>
        <c:lblAlgn val="ctr"/>
        <c:lblOffset val="100"/>
        <c:noMultiLvlLbl val="0"/>
      </c:catAx>
      <c:valAx>
        <c:axId val="1984739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4724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(9)'!$G$33:$G$38</c:f>
              <c:numCache>
                <c:formatCode>0.0</c:formatCode>
                <c:ptCount val="6"/>
                <c:pt idx="0">
                  <c:v>0</c:v>
                </c:pt>
                <c:pt idx="1">
                  <c:v>72.159090909090907</c:v>
                </c:pt>
                <c:pt idx="2">
                  <c:v>0</c:v>
                </c:pt>
                <c:pt idx="3">
                  <c:v>26.477272727272727</c:v>
                </c:pt>
                <c:pt idx="4">
                  <c:v>0</c:v>
                </c:pt>
                <c:pt idx="5">
                  <c:v>1.3636363636363635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9-4A95-9B01-26BB5A36C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498176"/>
        <c:axId val="198499712"/>
      </c:barChart>
      <c:catAx>
        <c:axId val="198498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499712"/>
        <c:crosses val="autoZero"/>
        <c:auto val="1"/>
        <c:lblAlgn val="ctr"/>
        <c:lblOffset val="100"/>
        <c:noMultiLvlLbl val="0"/>
      </c:catAx>
      <c:valAx>
        <c:axId val="1984997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4981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(9)'!$J$40:$J$42</c:f>
              <c:numCache>
                <c:formatCode>#,##0</c:formatCode>
                <c:ptCount val="3"/>
                <c:pt idx="0" formatCode="General">
                  <c:v>6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A-46A4-BEEA-EC1333636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560768"/>
        <c:axId val="198562560"/>
      </c:barChart>
      <c:catAx>
        <c:axId val="1985607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562560"/>
        <c:crosses val="autoZero"/>
        <c:auto val="1"/>
        <c:lblAlgn val="ctr"/>
        <c:lblOffset val="100"/>
        <c:noMultiLvlLbl val="0"/>
      </c:catAx>
      <c:valAx>
        <c:axId val="1985625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56076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(9)'!$E$50:$E$53</c:f>
              <c:numCache>
                <c:formatCode>0.0</c:formatCode>
                <c:ptCount val="4"/>
                <c:pt idx="0">
                  <c:v>10.143329658213892</c:v>
                </c:pt>
                <c:pt idx="1">
                  <c:v>0</c:v>
                </c:pt>
                <c:pt idx="2">
                  <c:v>10.245901639344263</c:v>
                </c:pt>
                <c:pt idx="3">
                  <c:v>11.803278688524591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6-4A47-A00D-D1651A665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582656"/>
        <c:axId val="198584192"/>
      </c:barChart>
      <c:catAx>
        <c:axId val="1985826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584192"/>
        <c:crosses val="autoZero"/>
        <c:auto val="1"/>
        <c:lblAlgn val="ctr"/>
        <c:lblOffset val="100"/>
        <c:noMultiLvlLbl val="0"/>
      </c:catAx>
      <c:valAx>
        <c:axId val="1985841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5826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(10)'!$N$6:$N$9</c:f>
              <c:numCache>
                <c:formatCode>General</c:formatCode>
                <c:ptCount val="4"/>
                <c:pt idx="0">
                  <c:v>18</c:v>
                </c:pt>
                <c:pt idx="1">
                  <c:v>31</c:v>
                </c:pt>
                <c:pt idx="2">
                  <c:v>31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E-44EE-A3AB-34BB3AC9D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711552"/>
        <c:axId val="198733824"/>
      </c:barChart>
      <c:catAx>
        <c:axId val="198711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733824"/>
        <c:crosses val="autoZero"/>
        <c:auto val="1"/>
        <c:lblAlgn val="ctr"/>
        <c:lblOffset val="100"/>
        <c:noMultiLvlLbl val="0"/>
      </c:catAx>
      <c:valAx>
        <c:axId val="1987338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7115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(10)'!$G$33:$G$38</c:f>
              <c:numCache>
                <c:formatCode>0.0</c:formatCode>
                <c:ptCount val="6"/>
                <c:pt idx="0">
                  <c:v>0</c:v>
                </c:pt>
                <c:pt idx="1">
                  <c:v>18.840579710144929</c:v>
                </c:pt>
                <c:pt idx="2">
                  <c:v>0</c:v>
                </c:pt>
                <c:pt idx="3">
                  <c:v>72.463768115942031</c:v>
                </c:pt>
                <c:pt idx="4">
                  <c:v>0</c:v>
                </c:pt>
                <c:pt idx="5">
                  <c:v>8.695652173913043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C-4C31-A52E-F22F020E7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753664"/>
        <c:axId val="198755456"/>
      </c:barChart>
      <c:catAx>
        <c:axId val="198753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755456"/>
        <c:crosses val="autoZero"/>
        <c:auto val="1"/>
        <c:lblAlgn val="ctr"/>
        <c:lblOffset val="100"/>
        <c:noMultiLvlLbl val="0"/>
      </c:catAx>
      <c:valAx>
        <c:axId val="1987554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7536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(10)'!$J$40:$J$42</c:f>
              <c:numCache>
                <c:formatCode>#,##0</c:formatCode>
                <c:ptCount val="3"/>
                <c:pt idx="0" formatCode="General">
                  <c:v>4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7-4DAC-AD64-DE57D0411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783744"/>
        <c:axId val="198785280"/>
      </c:barChart>
      <c:catAx>
        <c:axId val="1987837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785280"/>
        <c:crosses val="autoZero"/>
        <c:auto val="1"/>
        <c:lblAlgn val="ctr"/>
        <c:lblOffset val="100"/>
        <c:noMultiLvlLbl val="0"/>
      </c:catAx>
      <c:valAx>
        <c:axId val="1987852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78374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(10)'!$E$50:$E$53</c:f>
              <c:numCache>
                <c:formatCode>0.0</c:formatCode>
                <c:ptCount val="4"/>
                <c:pt idx="0">
                  <c:v>14.074074074074074</c:v>
                </c:pt>
                <c:pt idx="1">
                  <c:v>0</c:v>
                </c:pt>
                <c:pt idx="2">
                  <c:v>17.894736842105264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7-49DD-8DEE-7C8E18260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834048"/>
        <c:axId val="198835584"/>
      </c:barChart>
      <c:catAx>
        <c:axId val="1988340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835584"/>
        <c:crosses val="autoZero"/>
        <c:auto val="1"/>
        <c:lblAlgn val="ctr"/>
        <c:lblOffset val="100"/>
        <c:noMultiLvlLbl val="0"/>
      </c:catAx>
      <c:valAx>
        <c:axId val="1988355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8340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(11)'!$N$6:$N$9</c:f>
              <c:numCache>
                <c:formatCode>General</c:formatCode>
                <c:ptCount val="4"/>
                <c:pt idx="0">
                  <c:v>41</c:v>
                </c:pt>
                <c:pt idx="1">
                  <c:v>78</c:v>
                </c:pt>
                <c:pt idx="2">
                  <c:v>78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F-45D7-820A-3E232C4A4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913408"/>
        <c:axId val="198943872"/>
      </c:barChart>
      <c:catAx>
        <c:axId val="1989134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943872"/>
        <c:crosses val="autoZero"/>
        <c:auto val="1"/>
        <c:lblAlgn val="ctr"/>
        <c:lblOffset val="100"/>
        <c:noMultiLvlLbl val="0"/>
      </c:catAx>
      <c:valAx>
        <c:axId val="1989438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9134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(11)'!$G$33:$G$38</c:f>
              <c:numCache>
                <c:formatCode>0.0</c:formatCode>
                <c:ptCount val="6"/>
                <c:pt idx="0">
                  <c:v>0</c:v>
                </c:pt>
                <c:pt idx="1">
                  <c:v>23.085846867749421</c:v>
                </c:pt>
                <c:pt idx="2">
                  <c:v>59.396751740139209</c:v>
                </c:pt>
                <c:pt idx="3">
                  <c:v>14.269141531322504</c:v>
                </c:pt>
                <c:pt idx="4">
                  <c:v>0</c:v>
                </c:pt>
                <c:pt idx="5">
                  <c:v>3.2482598607888629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0-4050-916B-733ABBB64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032128"/>
        <c:axId val="230033664"/>
      </c:barChart>
      <c:catAx>
        <c:axId val="230032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033664"/>
        <c:crosses val="autoZero"/>
        <c:auto val="1"/>
        <c:lblAlgn val="ctr"/>
        <c:lblOffset val="100"/>
        <c:noMultiLvlLbl val="0"/>
      </c:catAx>
      <c:valAx>
        <c:axId val="230033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032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(11)'!$J$40:$J$42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5-49C7-8274-5E01BCD5F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082432"/>
        <c:axId val="230083968"/>
      </c:barChart>
      <c:catAx>
        <c:axId val="230082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083968"/>
        <c:crosses val="autoZero"/>
        <c:auto val="1"/>
        <c:lblAlgn val="ctr"/>
        <c:lblOffset val="100"/>
        <c:noMultiLvlLbl val="0"/>
      </c:catAx>
      <c:valAx>
        <c:axId val="2300839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08243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(11)'!$E$50:$E$53</c:f>
              <c:numCache>
                <c:formatCode>0.0</c:formatCode>
                <c:ptCount val="4"/>
                <c:pt idx="0">
                  <c:v>2.6018099547511313</c:v>
                </c:pt>
                <c:pt idx="1">
                  <c:v>0</c:v>
                </c:pt>
                <c:pt idx="2">
                  <c:v>1.0279001468428781</c:v>
                </c:pt>
                <c:pt idx="3">
                  <c:v>21.176470588235293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1-4B4B-B084-E7E86B780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095872"/>
        <c:axId val="230105856"/>
      </c:barChart>
      <c:catAx>
        <c:axId val="2300958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105856"/>
        <c:crosses val="autoZero"/>
        <c:auto val="1"/>
        <c:lblAlgn val="ctr"/>
        <c:lblOffset val="100"/>
        <c:noMultiLvlLbl val="0"/>
      </c:catAx>
      <c:valAx>
        <c:axId val="2301058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0958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(12)'!$N$6:$N$9</c:f>
              <c:numCache>
                <c:formatCode>General</c:formatCode>
                <c:ptCount val="4"/>
                <c:pt idx="0">
                  <c:v>22</c:v>
                </c:pt>
                <c:pt idx="1">
                  <c:v>55</c:v>
                </c:pt>
                <c:pt idx="2">
                  <c:v>55</c:v>
                </c:pt>
                <c:pt idx="3">
                  <c:v>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E-4D21-88E3-0387E431A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151296"/>
        <c:axId val="230152832"/>
      </c:barChart>
      <c:catAx>
        <c:axId val="230151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152832"/>
        <c:crosses val="autoZero"/>
        <c:auto val="1"/>
        <c:lblAlgn val="ctr"/>
        <c:lblOffset val="100"/>
        <c:noMultiLvlLbl val="0"/>
      </c:catAx>
      <c:valAx>
        <c:axId val="230152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1512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(12)'!$G$33:$G$38</c:f>
              <c:numCache>
                <c:formatCode>0.0</c:formatCode>
                <c:ptCount val="6"/>
                <c:pt idx="0">
                  <c:v>0</c:v>
                </c:pt>
                <c:pt idx="1">
                  <c:v>97.830188679245282</c:v>
                </c:pt>
                <c:pt idx="2">
                  <c:v>0</c:v>
                </c:pt>
                <c:pt idx="3">
                  <c:v>0.84905660377358494</c:v>
                </c:pt>
                <c:pt idx="4">
                  <c:v>0</c:v>
                </c:pt>
                <c:pt idx="5">
                  <c:v>1.3207547169811322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3-46D4-AB9E-E3C10FD1E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160640"/>
        <c:axId val="230383616"/>
      </c:barChart>
      <c:catAx>
        <c:axId val="2301606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383616"/>
        <c:crosses val="autoZero"/>
        <c:auto val="1"/>
        <c:lblAlgn val="ctr"/>
        <c:lblOffset val="100"/>
        <c:noMultiLvlLbl val="0"/>
      </c:catAx>
      <c:valAx>
        <c:axId val="2303836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1606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(12)'!$J$40:$J$42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7-49FA-8CD3-FF035CF79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395264"/>
        <c:axId val="230417536"/>
      </c:barChart>
      <c:catAx>
        <c:axId val="230395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417536"/>
        <c:crosses val="autoZero"/>
        <c:auto val="1"/>
        <c:lblAlgn val="ctr"/>
        <c:lblOffset val="100"/>
        <c:noMultiLvlLbl val="0"/>
      </c:catAx>
      <c:valAx>
        <c:axId val="2304175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3952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(12)'!$E$50:$E$53</c:f>
              <c:numCache>
                <c:formatCode>0.0</c:formatCode>
                <c:ptCount val="4"/>
                <c:pt idx="0">
                  <c:v>28.453796889295518</c:v>
                </c:pt>
                <c:pt idx="1">
                  <c:v>0</c:v>
                </c:pt>
                <c:pt idx="2">
                  <c:v>12.090680100755668</c:v>
                </c:pt>
                <c:pt idx="3">
                  <c:v>42.096774193548384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1-4826-AF4B-DD6873B45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454016"/>
        <c:axId val="230455552"/>
      </c:barChart>
      <c:catAx>
        <c:axId val="230454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455552"/>
        <c:crosses val="autoZero"/>
        <c:auto val="1"/>
        <c:lblAlgn val="ctr"/>
        <c:lblOffset val="100"/>
        <c:noMultiLvlLbl val="0"/>
      </c:catAx>
      <c:valAx>
        <c:axId val="2304555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4540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(13)'!$N$6:$N$9</c:f>
              <c:numCache>
                <c:formatCode>General</c:formatCode>
                <c:ptCount val="4"/>
                <c:pt idx="0">
                  <c:v>8</c:v>
                </c:pt>
                <c:pt idx="1">
                  <c:v>18</c:v>
                </c:pt>
                <c:pt idx="2">
                  <c:v>18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9-4A5A-9D6A-FD71E851B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525568"/>
        <c:axId val="230539648"/>
      </c:barChart>
      <c:catAx>
        <c:axId val="2305255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539648"/>
        <c:crosses val="autoZero"/>
        <c:auto val="1"/>
        <c:lblAlgn val="ctr"/>
        <c:lblOffset val="100"/>
        <c:noMultiLvlLbl val="0"/>
      </c:catAx>
      <c:valAx>
        <c:axId val="2305396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52556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(13)'!$G$33:$G$38</c:f>
              <c:numCache>
                <c:formatCode>0.0</c:formatCode>
                <c:ptCount val="6"/>
                <c:pt idx="0">
                  <c:v>16.058394160583941</c:v>
                </c:pt>
                <c:pt idx="1">
                  <c:v>32.116788321167881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51.824817518248182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9-4102-B168-DFD271ADB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576128"/>
        <c:axId val="230577664"/>
      </c:barChart>
      <c:catAx>
        <c:axId val="230576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577664"/>
        <c:crosses val="autoZero"/>
        <c:auto val="1"/>
        <c:lblAlgn val="ctr"/>
        <c:lblOffset val="100"/>
        <c:noMultiLvlLbl val="0"/>
      </c:catAx>
      <c:valAx>
        <c:axId val="230577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576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(13)'!$J$40:$J$42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B-4274-A6AC-E2299C3F7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610048"/>
        <c:axId val="230611584"/>
      </c:barChart>
      <c:catAx>
        <c:axId val="2306100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611584"/>
        <c:crosses val="autoZero"/>
        <c:auto val="1"/>
        <c:lblAlgn val="ctr"/>
        <c:lblOffset val="100"/>
        <c:noMultiLvlLbl val="0"/>
      </c:catAx>
      <c:valAx>
        <c:axId val="2306115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6100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(13)'!$E$50:$E$53</c:f>
              <c:numCache>
                <c:formatCode>0.0</c:formatCode>
                <c:ptCount val="4"/>
                <c:pt idx="0">
                  <c:v>10.204081632653061</c:v>
                </c:pt>
                <c:pt idx="1">
                  <c:v>0</c:v>
                </c:pt>
                <c:pt idx="2">
                  <c:v>8.4745762711864394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3-435C-A80E-1DA3DEE06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648064"/>
        <c:axId val="230658048"/>
      </c:barChart>
      <c:catAx>
        <c:axId val="2306480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658048"/>
        <c:crosses val="autoZero"/>
        <c:auto val="1"/>
        <c:lblAlgn val="ctr"/>
        <c:lblOffset val="100"/>
        <c:noMultiLvlLbl val="0"/>
      </c:catAx>
      <c:valAx>
        <c:axId val="2306580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6480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(14)'!$N$6:$N$9</c:f>
              <c:numCache>
                <c:formatCode>General</c:formatCode>
                <c:ptCount val="4"/>
                <c:pt idx="0">
                  <c:v>605</c:v>
                </c:pt>
                <c:pt idx="1">
                  <c:v>794</c:v>
                </c:pt>
                <c:pt idx="2">
                  <c:v>794</c:v>
                </c:pt>
                <c:pt idx="3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8-438E-B6FD-9F000642B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683008"/>
        <c:axId val="230684544"/>
      </c:barChart>
      <c:catAx>
        <c:axId val="230683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684544"/>
        <c:crosses val="autoZero"/>
        <c:auto val="1"/>
        <c:lblAlgn val="ctr"/>
        <c:lblOffset val="100"/>
        <c:noMultiLvlLbl val="0"/>
      </c:catAx>
      <c:valAx>
        <c:axId val="2306845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6830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(14)'!$G$33:$G$38</c:f>
              <c:numCache>
                <c:formatCode>0.0</c:formatCode>
                <c:ptCount val="6"/>
                <c:pt idx="0">
                  <c:v>0.15422944596037491</c:v>
                </c:pt>
                <c:pt idx="1">
                  <c:v>19.195634120298969</c:v>
                </c:pt>
                <c:pt idx="2">
                  <c:v>33.11187566733895</c:v>
                </c:pt>
                <c:pt idx="3">
                  <c:v>4.1879226480009493</c:v>
                </c:pt>
                <c:pt idx="4">
                  <c:v>41.831771265867843</c:v>
                </c:pt>
                <c:pt idx="5">
                  <c:v>1.5185668525329221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5-45F8-B6DF-D9EA2585E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745600"/>
        <c:axId val="230747136"/>
      </c:barChart>
      <c:catAx>
        <c:axId val="230745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747136"/>
        <c:crosses val="autoZero"/>
        <c:auto val="1"/>
        <c:lblAlgn val="ctr"/>
        <c:lblOffset val="100"/>
        <c:noMultiLvlLbl val="0"/>
      </c:catAx>
      <c:valAx>
        <c:axId val="230747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7456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(14)'!$J$40:$J$42</c:f>
              <c:numCache>
                <c:formatCode>#,##0</c:formatCode>
                <c:ptCount val="3"/>
                <c:pt idx="0" formatCode="General">
                  <c:v>56</c:v>
                </c:pt>
                <c:pt idx="1">
                  <c:v>2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A-4C0B-AB82-2BC90406E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787712"/>
        <c:axId val="230789504"/>
      </c:barChart>
      <c:catAx>
        <c:axId val="2307877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789504"/>
        <c:crosses val="autoZero"/>
        <c:auto val="1"/>
        <c:lblAlgn val="ctr"/>
        <c:lblOffset val="100"/>
        <c:noMultiLvlLbl val="0"/>
      </c:catAx>
      <c:valAx>
        <c:axId val="23078950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7877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(14)'!$E$50:$E$53</c:f>
              <c:numCache>
                <c:formatCode>0.0</c:formatCode>
                <c:ptCount val="4"/>
                <c:pt idx="0">
                  <c:v>6.3854715875805503</c:v>
                </c:pt>
                <c:pt idx="1">
                  <c:v>1.6624040920716114</c:v>
                </c:pt>
                <c:pt idx="2">
                  <c:v>5.4025896710820058</c:v>
                </c:pt>
                <c:pt idx="3">
                  <c:v>23.024830699774267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F-4876-8523-D6A743AC4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805504"/>
        <c:axId val="230807040"/>
      </c:barChart>
      <c:catAx>
        <c:axId val="230805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807040"/>
        <c:crosses val="autoZero"/>
        <c:auto val="1"/>
        <c:lblAlgn val="ctr"/>
        <c:lblOffset val="100"/>
        <c:noMultiLvlLbl val="0"/>
      </c:catAx>
      <c:valAx>
        <c:axId val="2308070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8055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(15)'!$N$6:$N$9</c:f>
              <c:numCache>
                <c:formatCode>General</c:formatCode>
                <c:ptCount val="4"/>
                <c:pt idx="0">
                  <c:v>29</c:v>
                </c:pt>
                <c:pt idx="1">
                  <c:v>23</c:v>
                </c:pt>
                <c:pt idx="2">
                  <c:v>23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8-450F-929A-8A47508EE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897536"/>
        <c:axId val="230899072"/>
      </c:barChart>
      <c:catAx>
        <c:axId val="230897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899072"/>
        <c:crosses val="autoZero"/>
        <c:auto val="1"/>
        <c:lblAlgn val="ctr"/>
        <c:lblOffset val="100"/>
        <c:noMultiLvlLbl val="0"/>
      </c:catAx>
      <c:valAx>
        <c:axId val="2308990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8975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(15)'!$G$33:$G$38</c:f>
              <c:numCache>
                <c:formatCode>0.0</c:formatCode>
                <c:ptCount val="6"/>
                <c:pt idx="0">
                  <c:v>9.6638655462184886</c:v>
                </c:pt>
                <c:pt idx="1">
                  <c:v>36.134453781512605</c:v>
                </c:pt>
                <c:pt idx="2">
                  <c:v>2.9411764705882351</c:v>
                </c:pt>
                <c:pt idx="3">
                  <c:v>46.218487394957982</c:v>
                </c:pt>
                <c:pt idx="4">
                  <c:v>0</c:v>
                </c:pt>
                <c:pt idx="5">
                  <c:v>5.0420168067226889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1-42FA-AFA6-77F5B8162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910976"/>
        <c:axId val="230937344"/>
      </c:barChart>
      <c:catAx>
        <c:axId val="230910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937344"/>
        <c:crosses val="autoZero"/>
        <c:auto val="1"/>
        <c:lblAlgn val="ctr"/>
        <c:lblOffset val="100"/>
        <c:noMultiLvlLbl val="0"/>
      </c:catAx>
      <c:valAx>
        <c:axId val="2309373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9109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(15)'!$J$40:$J$42</c:f>
              <c:numCache>
                <c:formatCode>#,##0</c:formatCode>
                <c:ptCount val="3"/>
                <c:pt idx="0" formatCode="General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8-40A8-877A-B70834499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957440"/>
        <c:axId val="230958976"/>
      </c:barChart>
      <c:catAx>
        <c:axId val="2309574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958976"/>
        <c:crosses val="autoZero"/>
        <c:auto val="1"/>
        <c:lblAlgn val="ctr"/>
        <c:lblOffset val="100"/>
        <c:noMultiLvlLbl val="0"/>
      </c:catAx>
      <c:valAx>
        <c:axId val="2309589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9574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(15)'!$E$50:$E$53</c:f>
              <c:numCache>
                <c:formatCode>0.0</c:formatCode>
                <c:ptCount val="4"/>
                <c:pt idx="0">
                  <c:v>4.5081967213114753</c:v>
                </c:pt>
                <c:pt idx="1">
                  <c:v>0</c:v>
                </c:pt>
                <c:pt idx="2">
                  <c:v>4.4943820224719104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C-481F-A6D1-AB55A67FC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991360"/>
        <c:axId val="230992896"/>
      </c:barChart>
      <c:catAx>
        <c:axId val="2309913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992896"/>
        <c:crosses val="autoZero"/>
        <c:auto val="1"/>
        <c:lblAlgn val="ctr"/>
        <c:lblOffset val="100"/>
        <c:noMultiLvlLbl val="0"/>
      </c:catAx>
      <c:valAx>
        <c:axId val="2309928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9913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(16)'!$N$6:$N$9</c:f>
              <c:numCache>
                <c:formatCode>General</c:formatCode>
                <c:ptCount val="4"/>
                <c:pt idx="0">
                  <c:v>101</c:v>
                </c:pt>
                <c:pt idx="1">
                  <c:v>124</c:v>
                </c:pt>
                <c:pt idx="2">
                  <c:v>124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3-4783-90A1-520E1407B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1025664"/>
        <c:axId val="231043840"/>
      </c:barChart>
      <c:catAx>
        <c:axId val="231025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1043840"/>
        <c:crosses val="autoZero"/>
        <c:auto val="1"/>
        <c:lblAlgn val="ctr"/>
        <c:lblOffset val="100"/>
        <c:noMultiLvlLbl val="0"/>
      </c:catAx>
      <c:valAx>
        <c:axId val="2310438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10256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(16)'!$G$33:$G$38</c:f>
              <c:numCache>
                <c:formatCode>0.0</c:formatCode>
                <c:ptCount val="6"/>
                <c:pt idx="0">
                  <c:v>0</c:v>
                </c:pt>
                <c:pt idx="1">
                  <c:v>31.543624161073826</c:v>
                </c:pt>
                <c:pt idx="2">
                  <c:v>0</c:v>
                </c:pt>
                <c:pt idx="3">
                  <c:v>47.24832214765101</c:v>
                </c:pt>
                <c:pt idx="4">
                  <c:v>1.7449664429530201</c:v>
                </c:pt>
                <c:pt idx="5">
                  <c:v>19.463087248322147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D-407A-BDA9-2166C98BB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1068032"/>
        <c:axId val="231069568"/>
      </c:barChart>
      <c:catAx>
        <c:axId val="231068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1069568"/>
        <c:crosses val="autoZero"/>
        <c:auto val="1"/>
        <c:lblAlgn val="ctr"/>
        <c:lblOffset val="100"/>
        <c:noMultiLvlLbl val="0"/>
      </c:catAx>
      <c:valAx>
        <c:axId val="2310695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106803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(16)'!$J$40:$J$42</c:f>
              <c:numCache>
                <c:formatCode>#,##0</c:formatCode>
                <c:ptCount val="3"/>
                <c:pt idx="0" formatCode="General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3-413B-9CF0-E3E13F153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347136"/>
        <c:axId val="232348672"/>
      </c:barChart>
      <c:catAx>
        <c:axId val="2323471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348672"/>
        <c:crosses val="autoZero"/>
        <c:auto val="1"/>
        <c:lblAlgn val="ctr"/>
        <c:lblOffset val="100"/>
        <c:noMultiLvlLbl val="0"/>
      </c:catAx>
      <c:valAx>
        <c:axId val="2323486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3471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(16)'!$E$50:$E$53</c:f>
              <c:numCache>
                <c:formatCode>0.0</c:formatCode>
                <c:ptCount val="4"/>
                <c:pt idx="0">
                  <c:v>28.7515762925599</c:v>
                </c:pt>
                <c:pt idx="1">
                  <c:v>5.9322033898305087</c:v>
                </c:pt>
                <c:pt idx="2">
                  <c:v>35.496183206106871</c:v>
                </c:pt>
                <c:pt idx="3">
                  <c:v>46.808510638297875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6-48CD-A7B8-846AE5BF6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376960"/>
        <c:axId val="232378752"/>
      </c:barChart>
      <c:catAx>
        <c:axId val="2323769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378752"/>
        <c:crosses val="autoZero"/>
        <c:auto val="1"/>
        <c:lblAlgn val="ctr"/>
        <c:lblOffset val="100"/>
        <c:noMultiLvlLbl val="0"/>
      </c:catAx>
      <c:valAx>
        <c:axId val="232378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3769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(17)'!$N$6:$N$9</c:f>
              <c:numCache>
                <c:formatCode>General</c:formatCode>
                <c:ptCount val="4"/>
                <c:pt idx="0">
                  <c:v>910</c:v>
                </c:pt>
                <c:pt idx="1">
                  <c:v>1533</c:v>
                </c:pt>
                <c:pt idx="2">
                  <c:v>1533</c:v>
                </c:pt>
                <c:pt idx="3">
                  <c:v>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6-47A6-BA06-7C044D56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502016"/>
        <c:axId val="232503552"/>
      </c:barChart>
      <c:catAx>
        <c:axId val="232502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503552"/>
        <c:crosses val="autoZero"/>
        <c:auto val="1"/>
        <c:lblAlgn val="ctr"/>
        <c:lblOffset val="100"/>
        <c:noMultiLvlLbl val="0"/>
      </c:catAx>
      <c:valAx>
        <c:axId val="2325035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5020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(17)'!$G$33:$G$38</c:f>
              <c:numCache>
                <c:formatCode>0.0</c:formatCode>
                <c:ptCount val="6"/>
                <c:pt idx="0">
                  <c:v>3.8303169587283345E-2</c:v>
                </c:pt>
                <c:pt idx="1">
                  <c:v>86.23001053337164</c:v>
                </c:pt>
                <c:pt idx="2">
                  <c:v>0</c:v>
                </c:pt>
                <c:pt idx="3">
                  <c:v>12.860289188930384</c:v>
                </c:pt>
                <c:pt idx="4">
                  <c:v>0.17236426314277506</c:v>
                </c:pt>
                <c:pt idx="5">
                  <c:v>0.69903284496792106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2-4594-A443-F0BF1C20D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548224"/>
        <c:axId val="232549760"/>
      </c:barChart>
      <c:catAx>
        <c:axId val="232548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549760"/>
        <c:crosses val="autoZero"/>
        <c:auto val="1"/>
        <c:lblAlgn val="ctr"/>
        <c:lblOffset val="100"/>
        <c:noMultiLvlLbl val="0"/>
      </c:catAx>
      <c:valAx>
        <c:axId val="2325497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54822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(17)'!$J$40:$J$42</c:f>
              <c:numCache>
                <c:formatCode>#,##0</c:formatCode>
                <c:ptCount val="3"/>
                <c:pt idx="0" formatCode="General">
                  <c:v>17</c:v>
                </c:pt>
                <c:pt idx="1">
                  <c:v>1574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2-4796-BF97-82D322137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614912"/>
        <c:axId val="232616704"/>
      </c:barChart>
      <c:catAx>
        <c:axId val="232614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616704"/>
        <c:crosses val="autoZero"/>
        <c:auto val="1"/>
        <c:lblAlgn val="ctr"/>
        <c:lblOffset val="100"/>
        <c:noMultiLvlLbl val="0"/>
      </c:catAx>
      <c:valAx>
        <c:axId val="23261670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6149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(17)'!$E$50:$E$53</c:f>
              <c:numCache>
                <c:formatCode>0.0</c:formatCode>
                <c:ptCount val="4"/>
                <c:pt idx="0">
                  <c:v>35.704138649493323</c:v>
                </c:pt>
                <c:pt idx="1">
                  <c:v>12.121212121212121</c:v>
                </c:pt>
                <c:pt idx="2">
                  <c:v>37.675675675675677</c:v>
                </c:pt>
                <c:pt idx="3">
                  <c:v>82.679296346414077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0-477B-9DD4-3414E9E5D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644992"/>
        <c:axId val="232646528"/>
      </c:barChart>
      <c:catAx>
        <c:axId val="232644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646528"/>
        <c:crosses val="autoZero"/>
        <c:auto val="1"/>
        <c:lblAlgn val="ctr"/>
        <c:lblOffset val="100"/>
        <c:noMultiLvlLbl val="0"/>
      </c:catAx>
      <c:valAx>
        <c:axId val="232646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6449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(18)'!$N$6:$N$9</c:f>
              <c:numCache>
                <c:formatCode>General</c:formatCode>
                <c:ptCount val="4"/>
                <c:pt idx="0">
                  <c:v>12</c:v>
                </c:pt>
                <c:pt idx="1">
                  <c:v>30</c:v>
                </c:pt>
                <c:pt idx="2">
                  <c:v>30</c:v>
                </c:pt>
                <c:pt idx="3">
                  <c:v>1882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1-430E-AE9E-FCA1FF475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704256"/>
        <c:axId val="232857600"/>
      </c:barChart>
      <c:catAx>
        <c:axId val="2327042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857600"/>
        <c:crosses val="autoZero"/>
        <c:auto val="1"/>
        <c:lblAlgn val="ctr"/>
        <c:lblOffset val="100"/>
        <c:noMultiLvlLbl val="0"/>
      </c:catAx>
      <c:valAx>
        <c:axId val="2328576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7042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(18)'!$G$33:$G$38</c:f>
              <c:numCache>
                <c:formatCode>0.0</c:formatCode>
                <c:ptCount val="6"/>
                <c:pt idx="0">
                  <c:v>0.12845215157353884</c:v>
                </c:pt>
                <c:pt idx="1">
                  <c:v>95.664739884393072</c:v>
                </c:pt>
                <c:pt idx="2">
                  <c:v>0</c:v>
                </c:pt>
                <c:pt idx="3">
                  <c:v>0.16056518946692355</c:v>
                </c:pt>
                <c:pt idx="4">
                  <c:v>0.19267822736030829</c:v>
                </c:pt>
                <c:pt idx="5">
                  <c:v>3.8535645472061653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6-408C-BD62-753AC35FC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865152"/>
        <c:axId val="232907904"/>
      </c:barChart>
      <c:catAx>
        <c:axId val="2328651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907904"/>
        <c:crosses val="autoZero"/>
        <c:auto val="1"/>
        <c:lblAlgn val="ctr"/>
        <c:lblOffset val="100"/>
        <c:noMultiLvlLbl val="0"/>
      </c:catAx>
      <c:valAx>
        <c:axId val="23290790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8651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(18)'!$J$40:$J$42</c:f>
              <c:numCache>
                <c:formatCode>#,##0</c:formatCode>
                <c:ptCount val="3"/>
                <c:pt idx="0" formatCode="General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C-4A5A-9923-5447F096E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932096"/>
        <c:axId val="232933632"/>
      </c:barChart>
      <c:catAx>
        <c:axId val="232932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933632"/>
        <c:crosses val="autoZero"/>
        <c:auto val="1"/>
        <c:lblAlgn val="ctr"/>
        <c:lblOffset val="100"/>
        <c:noMultiLvlLbl val="0"/>
      </c:catAx>
      <c:valAx>
        <c:axId val="2329336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9320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(18)'!$E$50:$E$53</c:f>
              <c:numCache>
                <c:formatCode>0.0</c:formatCode>
                <c:ptCount val="4"/>
                <c:pt idx="0">
                  <c:v>16.488020176544765</c:v>
                </c:pt>
                <c:pt idx="1">
                  <c:v>0</c:v>
                </c:pt>
                <c:pt idx="2">
                  <c:v>4.1925465838509322</c:v>
                </c:pt>
                <c:pt idx="3">
                  <c:v>25.243770314192847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1-46E9-89D7-8724A3389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957824"/>
        <c:axId val="232959360"/>
      </c:barChart>
      <c:catAx>
        <c:axId val="2329578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959360"/>
        <c:crosses val="autoZero"/>
        <c:auto val="1"/>
        <c:lblAlgn val="ctr"/>
        <c:lblOffset val="100"/>
        <c:noMultiLvlLbl val="0"/>
      </c:catAx>
      <c:valAx>
        <c:axId val="2329593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95782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(19)'!$N$6:$N$9</c:f>
              <c:numCache>
                <c:formatCode>General</c:formatCode>
                <c:ptCount val="4"/>
                <c:pt idx="0">
                  <c:v>7</c:v>
                </c:pt>
                <c:pt idx="1">
                  <c:v>13</c:v>
                </c:pt>
                <c:pt idx="2">
                  <c:v>13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6-421D-9A81-CD0AA3331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254912"/>
        <c:axId val="233256448"/>
      </c:barChart>
      <c:catAx>
        <c:axId val="233254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256448"/>
        <c:crosses val="autoZero"/>
        <c:auto val="1"/>
        <c:lblAlgn val="ctr"/>
        <c:lblOffset val="100"/>
        <c:noMultiLvlLbl val="0"/>
      </c:catAx>
      <c:valAx>
        <c:axId val="233256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2549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(19)'!$G$33:$G$38</c:f>
              <c:numCache>
                <c:formatCode>0.0</c:formatCode>
                <c:ptCount val="6"/>
                <c:pt idx="0">
                  <c:v>8.1081081081081088</c:v>
                </c:pt>
                <c:pt idx="1">
                  <c:v>45.945945945945951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45.945945945945951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C-4800-ADF5-4B6514D85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301120"/>
        <c:axId val="233302656"/>
      </c:barChart>
      <c:catAx>
        <c:axId val="233301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302656"/>
        <c:crosses val="autoZero"/>
        <c:auto val="1"/>
        <c:lblAlgn val="ctr"/>
        <c:lblOffset val="100"/>
        <c:noMultiLvlLbl val="0"/>
      </c:catAx>
      <c:valAx>
        <c:axId val="233302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301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(19)'!$J$40:$J$42</c:f>
              <c:numCache>
                <c:formatCode>#,##0</c:formatCode>
                <c:ptCount val="3"/>
                <c:pt idx="0" formatCode="General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9-43D2-B440-3F87DDE1C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46528256"/>
        <c:axId val="251138048"/>
      </c:barChart>
      <c:catAx>
        <c:axId val="2465282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1138048"/>
        <c:crosses val="autoZero"/>
        <c:auto val="1"/>
        <c:lblAlgn val="ctr"/>
        <c:lblOffset val="100"/>
        <c:noMultiLvlLbl val="0"/>
      </c:catAx>
      <c:valAx>
        <c:axId val="2511380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465282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(19)'!$E$50:$E$53</c:f>
              <c:numCache>
                <c:formatCode>0.0</c:formatCode>
                <c:ptCount val="4"/>
                <c:pt idx="0">
                  <c:v>12.345679012345679</c:v>
                </c:pt>
                <c:pt idx="1">
                  <c:v>0</c:v>
                </c:pt>
                <c:pt idx="2">
                  <c:v>22.222222222222221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F-4AFE-AC92-B24A7A91F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1145600"/>
        <c:axId val="251171968"/>
      </c:barChart>
      <c:catAx>
        <c:axId val="251145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1171968"/>
        <c:crosses val="autoZero"/>
        <c:auto val="1"/>
        <c:lblAlgn val="ctr"/>
        <c:lblOffset val="100"/>
        <c:noMultiLvlLbl val="0"/>
      </c:catAx>
      <c:valAx>
        <c:axId val="2511719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11456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(20)'!$N$6:$N$9</c:f>
              <c:numCache>
                <c:formatCode>General</c:formatCode>
                <c:ptCount val="4"/>
                <c:pt idx="0">
                  <c:v>129</c:v>
                </c:pt>
                <c:pt idx="1">
                  <c:v>204</c:v>
                </c:pt>
                <c:pt idx="2">
                  <c:v>204</c:v>
                </c:pt>
                <c:pt idx="3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5-49CC-AA3A-A985ADA69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3756928"/>
        <c:axId val="253758464"/>
      </c:barChart>
      <c:catAx>
        <c:axId val="2537569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3758464"/>
        <c:crosses val="autoZero"/>
        <c:auto val="1"/>
        <c:lblAlgn val="ctr"/>
        <c:lblOffset val="100"/>
        <c:noMultiLvlLbl val="0"/>
      </c:catAx>
      <c:valAx>
        <c:axId val="2537584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37569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(20)'!$G$33:$G$38</c:f>
              <c:numCache>
                <c:formatCode>0.0</c:formatCode>
                <c:ptCount val="6"/>
                <c:pt idx="0">
                  <c:v>0</c:v>
                </c:pt>
                <c:pt idx="1">
                  <c:v>25.151515151515152</c:v>
                </c:pt>
                <c:pt idx="2">
                  <c:v>0</c:v>
                </c:pt>
                <c:pt idx="3">
                  <c:v>72.151515151515156</c:v>
                </c:pt>
                <c:pt idx="4">
                  <c:v>0.39393939393939398</c:v>
                </c:pt>
                <c:pt idx="5">
                  <c:v>2.3030303030303028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8-4BB9-8644-ED3856AB4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3811328"/>
        <c:axId val="253907328"/>
      </c:barChart>
      <c:catAx>
        <c:axId val="253811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3907328"/>
        <c:crosses val="autoZero"/>
        <c:auto val="1"/>
        <c:lblAlgn val="ctr"/>
        <c:lblOffset val="100"/>
        <c:noMultiLvlLbl val="0"/>
      </c:catAx>
      <c:valAx>
        <c:axId val="2539073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38113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(20)'!$J$40:$J$42</c:f>
              <c:numCache>
                <c:formatCode>#,##0</c:formatCode>
                <c:ptCount val="3"/>
                <c:pt idx="0" formatCode="General">
                  <c:v>39</c:v>
                </c:pt>
                <c:pt idx="1">
                  <c:v>41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A-434D-889F-C6C710B7D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3984768"/>
        <c:axId val="253986304"/>
      </c:barChart>
      <c:catAx>
        <c:axId val="2539847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3986304"/>
        <c:crosses val="autoZero"/>
        <c:auto val="1"/>
        <c:lblAlgn val="ctr"/>
        <c:lblOffset val="100"/>
        <c:noMultiLvlLbl val="0"/>
      </c:catAx>
      <c:valAx>
        <c:axId val="25398630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398476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(20)'!$E$50:$E$53</c:f>
              <c:numCache>
                <c:formatCode>0.0</c:formatCode>
                <c:ptCount val="4"/>
                <c:pt idx="0">
                  <c:v>23.969599532300499</c:v>
                </c:pt>
                <c:pt idx="1">
                  <c:v>22.613065326633166</c:v>
                </c:pt>
                <c:pt idx="2">
                  <c:v>20.670596904937362</c:v>
                </c:pt>
                <c:pt idx="3">
                  <c:v>48.021108179419528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2-4401-8313-970A9E304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4792832"/>
        <c:axId val="254794368"/>
      </c:barChart>
      <c:catAx>
        <c:axId val="2547928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4794368"/>
        <c:crosses val="autoZero"/>
        <c:auto val="1"/>
        <c:lblAlgn val="ctr"/>
        <c:lblOffset val="100"/>
        <c:noMultiLvlLbl val="0"/>
      </c:catAx>
      <c:valAx>
        <c:axId val="2547943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479283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(21)'!$N$6:$N$9</c:f>
              <c:numCache>
                <c:formatCode>General</c:formatCode>
                <c:ptCount val="4"/>
                <c:pt idx="0">
                  <c:v>5</c:v>
                </c:pt>
                <c:pt idx="1">
                  <c:v>10</c:v>
                </c:pt>
                <c:pt idx="2">
                  <c:v>10</c:v>
                </c:pt>
                <c:pt idx="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D-4445-9FF1-E9B22A19D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441920"/>
        <c:axId val="255447808"/>
      </c:barChart>
      <c:catAx>
        <c:axId val="2554419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5447808"/>
        <c:crosses val="autoZero"/>
        <c:auto val="1"/>
        <c:lblAlgn val="ctr"/>
        <c:lblOffset val="100"/>
        <c:noMultiLvlLbl val="0"/>
      </c:catAx>
      <c:valAx>
        <c:axId val="255447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4419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(21)'!$G$33:$G$38</c:f>
              <c:numCache>
                <c:formatCode>0.0</c:formatCode>
                <c:ptCount val="6"/>
                <c:pt idx="0">
                  <c:v>0</c:v>
                </c:pt>
                <c:pt idx="1">
                  <c:v>85.294117647058826</c:v>
                </c:pt>
                <c:pt idx="2">
                  <c:v>0</c:v>
                </c:pt>
                <c:pt idx="3">
                  <c:v>7.9411764705882346</c:v>
                </c:pt>
                <c:pt idx="4">
                  <c:v>0</c:v>
                </c:pt>
                <c:pt idx="5">
                  <c:v>6.7647058823529411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A-418D-8A64-449D0FDEA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508864"/>
        <c:axId val="255510400"/>
      </c:barChart>
      <c:catAx>
        <c:axId val="255508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5510400"/>
        <c:crosses val="autoZero"/>
        <c:auto val="1"/>
        <c:lblAlgn val="ctr"/>
        <c:lblOffset val="100"/>
        <c:noMultiLvlLbl val="0"/>
      </c:catAx>
      <c:valAx>
        <c:axId val="255510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5088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(21)'!$J$40:$J$42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4-4BFB-94D0-53CE65414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710720"/>
        <c:axId val="255712256"/>
      </c:barChart>
      <c:catAx>
        <c:axId val="2557107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5712256"/>
        <c:crosses val="autoZero"/>
        <c:auto val="1"/>
        <c:lblAlgn val="ctr"/>
        <c:lblOffset val="100"/>
        <c:noMultiLvlLbl val="0"/>
      </c:catAx>
      <c:valAx>
        <c:axId val="2557122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7107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(21)'!$E$50:$E$53</c:f>
              <c:numCache>
                <c:formatCode>0.0</c:formatCode>
                <c:ptCount val="4"/>
                <c:pt idx="0">
                  <c:v>15.142857142857144</c:v>
                </c:pt>
                <c:pt idx="1">
                  <c:v>0</c:v>
                </c:pt>
                <c:pt idx="2">
                  <c:v>9.8859315589353614</c:v>
                </c:pt>
                <c:pt idx="3">
                  <c:v>31.944444444444443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D-48D1-B27C-9556D3407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6813696"/>
        <c:axId val="256815488"/>
      </c:barChart>
      <c:catAx>
        <c:axId val="256813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6815488"/>
        <c:crosses val="autoZero"/>
        <c:auto val="1"/>
        <c:lblAlgn val="ctr"/>
        <c:lblOffset val="100"/>
        <c:noMultiLvlLbl val="0"/>
      </c:catAx>
      <c:valAx>
        <c:axId val="2568154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68136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(22)'!$N$6:$N$9</c:f>
              <c:numCache>
                <c:formatCode>General</c:formatCode>
                <c:ptCount val="4"/>
                <c:pt idx="0">
                  <c:v>39</c:v>
                </c:pt>
                <c:pt idx="1">
                  <c:v>51</c:v>
                </c:pt>
                <c:pt idx="2">
                  <c:v>51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5-4173-9907-601C45D59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7004288"/>
        <c:axId val="257005824"/>
      </c:barChart>
      <c:catAx>
        <c:axId val="2570042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7005824"/>
        <c:crosses val="autoZero"/>
        <c:auto val="1"/>
        <c:lblAlgn val="ctr"/>
        <c:lblOffset val="100"/>
        <c:noMultiLvlLbl val="0"/>
      </c:catAx>
      <c:valAx>
        <c:axId val="2570058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70042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(22)'!$G$33:$G$38</c:f>
              <c:numCache>
                <c:formatCode>0.0</c:formatCode>
                <c:ptCount val="6"/>
                <c:pt idx="0">
                  <c:v>21.319796954314722</c:v>
                </c:pt>
                <c:pt idx="1">
                  <c:v>40.101522842639589</c:v>
                </c:pt>
                <c:pt idx="2">
                  <c:v>5.8375634517766501</c:v>
                </c:pt>
                <c:pt idx="3">
                  <c:v>14.720812182741117</c:v>
                </c:pt>
                <c:pt idx="4">
                  <c:v>1.015228426395939</c:v>
                </c:pt>
                <c:pt idx="5">
                  <c:v>17.00507614213198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0-456B-BBF7-B84B789A4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7783680"/>
        <c:axId val="257785216"/>
      </c:barChart>
      <c:catAx>
        <c:axId val="2577836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7785216"/>
        <c:crosses val="autoZero"/>
        <c:auto val="1"/>
        <c:lblAlgn val="ctr"/>
        <c:lblOffset val="100"/>
        <c:noMultiLvlLbl val="0"/>
      </c:catAx>
      <c:valAx>
        <c:axId val="2577852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77836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(22)'!$J$40:$J$42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0-4649-A12D-12D768452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7809408"/>
        <c:axId val="335618816"/>
      </c:barChart>
      <c:catAx>
        <c:axId val="2578094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618816"/>
        <c:crosses val="autoZero"/>
        <c:auto val="1"/>
        <c:lblAlgn val="ctr"/>
        <c:lblOffset val="100"/>
        <c:noMultiLvlLbl val="0"/>
      </c:catAx>
      <c:valAx>
        <c:axId val="3356188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78094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(22)'!$E$50:$E$53</c:f>
              <c:numCache>
                <c:formatCode>0.0</c:formatCode>
                <c:ptCount val="4"/>
                <c:pt idx="0">
                  <c:v>4.3689320388349513</c:v>
                </c:pt>
                <c:pt idx="1">
                  <c:v>0</c:v>
                </c:pt>
                <c:pt idx="2">
                  <c:v>5.9233449477351918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0-4AF4-9391-C731A5F47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638912"/>
        <c:axId val="335640448"/>
      </c:barChart>
      <c:catAx>
        <c:axId val="335638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640448"/>
        <c:crosses val="autoZero"/>
        <c:auto val="1"/>
        <c:lblAlgn val="ctr"/>
        <c:lblOffset val="100"/>
        <c:noMultiLvlLbl val="0"/>
      </c:catAx>
      <c:valAx>
        <c:axId val="33564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6389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(23)'!$N$6:$N$9</c:f>
              <c:numCache>
                <c:formatCode>General</c:formatCode>
                <c:ptCount val="4"/>
                <c:pt idx="0">
                  <c:v>9</c:v>
                </c:pt>
                <c:pt idx="1">
                  <c:v>13</c:v>
                </c:pt>
                <c:pt idx="2">
                  <c:v>13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8-4EE7-A559-316B06A68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7429120"/>
        <c:axId val="347443200"/>
      </c:barChart>
      <c:catAx>
        <c:axId val="347429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7443200"/>
        <c:crosses val="autoZero"/>
        <c:auto val="1"/>
        <c:lblAlgn val="ctr"/>
        <c:lblOffset val="100"/>
        <c:noMultiLvlLbl val="0"/>
      </c:catAx>
      <c:valAx>
        <c:axId val="347443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7429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(23)'!$G$33:$G$38</c:f>
              <c:numCache>
                <c:formatCode>0.0</c:formatCode>
                <c:ptCount val="6"/>
                <c:pt idx="0">
                  <c:v>0</c:v>
                </c:pt>
                <c:pt idx="1">
                  <c:v>68.041237113402062</c:v>
                </c:pt>
                <c:pt idx="2">
                  <c:v>24.742268041237114</c:v>
                </c:pt>
                <c:pt idx="3">
                  <c:v>1.5463917525773196</c:v>
                </c:pt>
                <c:pt idx="4">
                  <c:v>0</c:v>
                </c:pt>
                <c:pt idx="5">
                  <c:v>5.6701030927835054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6-4F2C-8392-E3B46D49E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7450752"/>
        <c:axId val="347464832"/>
      </c:barChart>
      <c:catAx>
        <c:axId val="3474507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7464832"/>
        <c:crosses val="autoZero"/>
        <c:auto val="1"/>
        <c:lblAlgn val="ctr"/>
        <c:lblOffset val="100"/>
        <c:noMultiLvlLbl val="0"/>
      </c:catAx>
      <c:valAx>
        <c:axId val="347464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74507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(23)'!$J$40:$J$42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4-4B31-8CE9-FA83B50D6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8676864"/>
        <c:axId val="348678400"/>
      </c:barChart>
      <c:catAx>
        <c:axId val="348676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8678400"/>
        <c:crosses val="autoZero"/>
        <c:auto val="1"/>
        <c:lblAlgn val="ctr"/>
        <c:lblOffset val="100"/>
        <c:noMultiLvlLbl val="0"/>
      </c:catAx>
      <c:valAx>
        <c:axId val="348678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86768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(23)'!$E$50:$E$53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F-4B40-BB0F-F30A4C350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8694400"/>
        <c:axId val="348695936"/>
      </c:barChart>
      <c:catAx>
        <c:axId val="348694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8695936"/>
        <c:crosses val="autoZero"/>
        <c:auto val="1"/>
        <c:lblAlgn val="ctr"/>
        <c:lblOffset val="100"/>
        <c:noMultiLvlLbl val="0"/>
      </c:catAx>
      <c:valAx>
        <c:axId val="3486959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86944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(24)'!$N$6:$N$9</c:f>
              <c:numCache>
                <c:formatCode>General</c:formatCode>
                <c:ptCount val="4"/>
                <c:pt idx="0">
                  <c:v>273</c:v>
                </c:pt>
                <c:pt idx="1">
                  <c:v>360</c:v>
                </c:pt>
                <c:pt idx="2">
                  <c:v>360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C-49B9-BE2A-923E62343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4897920"/>
        <c:axId val="354899456"/>
      </c:barChart>
      <c:catAx>
        <c:axId val="3548979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4899456"/>
        <c:crosses val="autoZero"/>
        <c:auto val="1"/>
        <c:lblAlgn val="ctr"/>
        <c:lblOffset val="100"/>
        <c:noMultiLvlLbl val="0"/>
      </c:catAx>
      <c:valAx>
        <c:axId val="3548994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48979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(24)'!$G$33:$G$38</c:f>
              <c:numCache>
                <c:formatCode>0.0</c:formatCode>
                <c:ptCount val="6"/>
                <c:pt idx="0">
                  <c:v>0</c:v>
                </c:pt>
                <c:pt idx="1">
                  <c:v>1.0005002501250626</c:v>
                </c:pt>
                <c:pt idx="2">
                  <c:v>0</c:v>
                </c:pt>
                <c:pt idx="3">
                  <c:v>97.898949474737378</c:v>
                </c:pt>
                <c:pt idx="4">
                  <c:v>0.20010005002501249</c:v>
                </c:pt>
                <c:pt idx="5">
                  <c:v>0.90045022511255624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6-4BD1-8F25-0FA598B42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4935936"/>
        <c:axId val="354937472"/>
      </c:barChart>
      <c:catAx>
        <c:axId val="3549359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4937472"/>
        <c:crosses val="autoZero"/>
        <c:auto val="1"/>
        <c:lblAlgn val="ctr"/>
        <c:lblOffset val="100"/>
        <c:noMultiLvlLbl val="0"/>
      </c:catAx>
      <c:valAx>
        <c:axId val="3549374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49359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(24)'!$J$40:$J$42</c:f>
              <c:numCache>
                <c:formatCode>#,##0</c:formatCode>
                <c:ptCount val="3"/>
                <c:pt idx="0" formatCode="General">
                  <c:v>13</c:v>
                </c:pt>
                <c:pt idx="1">
                  <c:v>0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C-4E7F-8049-405E9DB63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5555584"/>
        <c:axId val="355569664"/>
      </c:barChart>
      <c:catAx>
        <c:axId val="3555555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5569664"/>
        <c:crosses val="autoZero"/>
        <c:auto val="1"/>
        <c:lblAlgn val="ctr"/>
        <c:lblOffset val="100"/>
        <c:noMultiLvlLbl val="0"/>
      </c:catAx>
      <c:valAx>
        <c:axId val="355569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555558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(24)'!$E$50:$E$53</c:f>
              <c:numCache>
                <c:formatCode>0.0</c:formatCode>
                <c:ptCount val="4"/>
                <c:pt idx="0">
                  <c:v>6.6764132553606235</c:v>
                </c:pt>
                <c:pt idx="1">
                  <c:v>1.6528925619834711</c:v>
                </c:pt>
                <c:pt idx="2">
                  <c:v>4.8815506101938269</c:v>
                </c:pt>
                <c:pt idx="3">
                  <c:v>30.434782608695656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D-4E53-BBA9-D1438DE65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5589504"/>
        <c:axId val="355591296"/>
      </c:barChart>
      <c:catAx>
        <c:axId val="355589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5591296"/>
        <c:crosses val="autoZero"/>
        <c:auto val="1"/>
        <c:lblAlgn val="ctr"/>
        <c:lblOffset val="100"/>
        <c:noMultiLvlLbl val="0"/>
      </c:catAx>
      <c:valAx>
        <c:axId val="355591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55895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(25)'!$N$6:$N$9</c:f>
              <c:numCache>
                <c:formatCode>General</c:formatCode>
                <c:ptCount val="4"/>
                <c:pt idx="0">
                  <c:v>175</c:v>
                </c:pt>
                <c:pt idx="1">
                  <c:v>307</c:v>
                </c:pt>
                <c:pt idx="2">
                  <c:v>307</c:v>
                </c:pt>
                <c:pt idx="3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3-43B3-B0D6-4F2D764BF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5805056"/>
        <c:axId val="355806592"/>
      </c:barChart>
      <c:catAx>
        <c:axId val="355805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5806592"/>
        <c:crosses val="autoZero"/>
        <c:auto val="1"/>
        <c:lblAlgn val="ctr"/>
        <c:lblOffset val="100"/>
        <c:noMultiLvlLbl val="0"/>
      </c:catAx>
      <c:valAx>
        <c:axId val="3558065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58050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(25)'!$G$33:$G$38</c:f>
              <c:numCache>
                <c:formatCode>0.0</c:formatCode>
                <c:ptCount val="6"/>
                <c:pt idx="0">
                  <c:v>0.19387359441644048</c:v>
                </c:pt>
                <c:pt idx="1">
                  <c:v>96.742923613803796</c:v>
                </c:pt>
                <c:pt idx="2">
                  <c:v>0.11632415664986429</c:v>
                </c:pt>
                <c:pt idx="3">
                  <c:v>0.81426909654904989</c:v>
                </c:pt>
                <c:pt idx="4">
                  <c:v>0.11632415664986429</c:v>
                </c:pt>
                <c:pt idx="5">
                  <c:v>2.0162853819309809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5-4AEA-9039-A916CC96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24954880"/>
        <c:axId val="424960768"/>
      </c:barChart>
      <c:catAx>
        <c:axId val="424954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24960768"/>
        <c:crosses val="autoZero"/>
        <c:auto val="1"/>
        <c:lblAlgn val="ctr"/>
        <c:lblOffset val="100"/>
        <c:noMultiLvlLbl val="0"/>
      </c:catAx>
      <c:valAx>
        <c:axId val="4249607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249548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(25)'!$J$40:$J$42</c:f>
              <c:numCache>
                <c:formatCode>#,##0</c:formatCode>
                <c:ptCount val="3"/>
                <c:pt idx="0" formatCode="General">
                  <c:v>8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2-4273-88F0-2E8C6E875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2800128"/>
        <c:axId val="432801664"/>
      </c:barChart>
      <c:catAx>
        <c:axId val="432800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2801664"/>
        <c:crosses val="autoZero"/>
        <c:auto val="1"/>
        <c:lblAlgn val="ctr"/>
        <c:lblOffset val="100"/>
        <c:noMultiLvlLbl val="0"/>
      </c:catAx>
      <c:valAx>
        <c:axId val="432801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2800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(25)'!$E$50:$E$53</c:f>
              <c:numCache>
                <c:formatCode>0.0</c:formatCode>
                <c:ptCount val="4"/>
                <c:pt idx="0">
                  <c:v>2.7171833141982393</c:v>
                </c:pt>
                <c:pt idx="1">
                  <c:v>0</c:v>
                </c:pt>
                <c:pt idx="2">
                  <c:v>2.169421487603306</c:v>
                </c:pt>
                <c:pt idx="3">
                  <c:v>11.29032258064516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8-4BF0-B401-53D210473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2821760"/>
        <c:axId val="432823296"/>
      </c:barChart>
      <c:catAx>
        <c:axId val="432821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2823296"/>
        <c:crosses val="autoZero"/>
        <c:auto val="1"/>
        <c:lblAlgn val="ctr"/>
        <c:lblOffset val="100"/>
        <c:noMultiLvlLbl val="0"/>
      </c:catAx>
      <c:valAx>
        <c:axId val="432823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28217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(26)'!$N$6:$N$9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E-4241-ACF8-24AA3B241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307008"/>
        <c:axId val="433308800"/>
      </c:barChart>
      <c:catAx>
        <c:axId val="433307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308800"/>
        <c:crosses val="autoZero"/>
        <c:auto val="1"/>
        <c:lblAlgn val="ctr"/>
        <c:lblOffset val="100"/>
        <c:noMultiLvlLbl val="0"/>
      </c:catAx>
      <c:valAx>
        <c:axId val="4333088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3070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(26)'!$G$33:$G$38</c:f>
              <c:numCache>
                <c:formatCode>0.0</c:formatCode>
                <c:ptCount val="6"/>
                <c:pt idx="0">
                  <c:v>0</c:v>
                </c:pt>
                <c:pt idx="1">
                  <c:v>88.851351351351354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2-4046-AC8F-B5B9BB3DF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591040"/>
        <c:axId val="433592576"/>
      </c:barChart>
      <c:catAx>
        <c:axId val="433591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592576"/>
        <c:crosses val="autoZero"/>
        <c:auto val="1"/>
        <c:lblAlgn val="ctr"/>
        <c:lblOffset val="100"/>
        <c:noMultiLvlLbl val="0"/>
      </c:catAx>
      <c:valAx>
        <c:axId val="4335925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591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(26)'!$J$40:$J$42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F-40A2-AC47-7D91A7AE3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641344"/>
        <c:axId val="433642880"/>
      </c:barChart>
      <c:catAx>
        <c:axId val="4336413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642880"/>
        <c:crosses val="autoZero"/>
        <c:auto val="1"/>
        <c:lblAlgn val="ctr"/>
        <c:lblOffset val="100"/>
        <c:noMultiLvlLbl val="0"/>
      </c:catAx>
      <c:valAx>
        <c:axId val="4336428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64134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(26)'!$E$50:$E$53</c:f>
              <c:numCache>
                <c:formatCode>0.0</c:formatCode>
                <c:ptCount val="4"/>
                <c:pt idx="0">
                  <c:v>11.746031746031745</c:v>
                </c:pt>
                <c:pt idx="1">
                  <c:v>0</c:v>
                </c:pt>
                <c:pt idx="2">
                  <c:v>4.3478260869565215</c:v>
                </c:pt>
                <c:pt idx="3">
                  <c:v>23.300970873786408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E-4F50-9432-E888BC584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785856"/>
        <c:axId val="433812224"/>
      </c:barChart>
      <c:catAx>
        <c:axId val="4337858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812224"/>
        <c:crosses val="autoZero"/>
        <c:auto val="1"/>
        <c:lblAlgn val="ctr"/>
        <c:lblOffset val="100"/>
        <c:noMultiLvlLbl val="0"/>
      </c:catAx>
      <c:valAx>
        <c:axId val="4338122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7858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(27)'!$N$6:$N$9</c:f>
              <c:numCache>
                <c:formatCode>General</c:formatCode>
                <c:ptCount val="4"/>
                <c:pt idx="0">
                  <c:v>84</c:v>
                </c:pt>
                <c:pt idx="1">
                  <c:v>114</c:v>
                </c:pt>
                <c:pt idx="2">
                  <c:v>114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0-4B0E-96F6-14CF424C7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119808"/>
        <c:axId val="434121344"/>
      </c:barChart>
      <c:catAx>
        <c:axId val="4341198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121344"/>
        <c:crosses val="autoZero"/>
        <c:auto val="1"/>
        <c:lblAlgn val="ctr"/>
        <c:lblOffset val="100"/>
        <c:noMultiLvlLbl val="0"/>
      </c:catAx>
      <c:valAx>
        <c:axId val="4341213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1198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(27)'!$G$33:$G$38</c:f>
              <c:numCache>
                <c:formatCode>0.0</c:formatCode>
                <c:ptCount val="6"/>
                <c:pt idx="0">
                  <c:v>0</c:v>
                </c:pt>
                <c:pt idx="1">
                  <c:v>96.527777777777786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3.4722222222222223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A-4E98-9232-40A926E8E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153728"/>
        <c:axId val="434167808"/>
      </c:barChart>
      <c:catAx>
        <c:axId val="4341537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167808"/>
        <c:crosses val="autoZero"/>
        <c:auto val="1"/>
        <c:lblAlgn val="ctr"/>
        <c:lblOffset val="100"/>
        <c:noMultiLvlLbl val="0"/>
      </c:catAx>
      <c:valAx>
        <c:axId val="434167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1537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(27)'!$J$40:$J$42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1-446D-A4FE-96B6487DF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175360"/>
        <c:axId val="434316416"/>
      </c:barChart>
      <c:catAx>
        <c:axId val="4341753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316416"/>
        <c:crosses val="autoZero"/>
        <c:auto val="1"/>
        <c:lblAlgn val="ctr"/>
        <c:lblOffset val="100"/>
        <c:noMultiLvlLbl val="0"/>
      </c:catAx>
      <c:valAx>
        <c:axId val="4343164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1753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(27)'!$E$50:$E$53</c:f>
              <c:numCache>
                <c:formatCode>0.0</c:formatCode>
                <c:ptCount val="4"/>
                <c:pt idx="0">
                  <c:v>9.760765550239233</c:v>
                </c:pt>
                <c:pt idx="1">
                  <c:v>5.5555555555555554</c:v>
                </c:pt>
                <c:pt idx="2">
                  <c:v>8.1967213114754092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0-4321-8213-2F8C417C7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340608"/>
        <c:axId val="434342144"/>
      </c:barChart>
      <c:catAx>
        <c:axId val="434340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342144"/>
        <c:crosses val="autoZero"/>
        <c:auto val="1"/>
        <c:lblAlgn val="ctr"/>
        <c:lblOffset val="100"/>
        <c:noMultiLvlLbl val="0"/>
      </c:catAx>
      <c:valAx>
        <c:axId val="434342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3406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(28)'!$N$6:$N$9</c:f>
              <c:numCache>
                <c:formatCode>General</c:formatCode>
                <c:ptCount val="4"/>
                <c:pt idx="0">
                  <c:v>57</c:v>
                </c:pt>
                <c:pt idx="1">
                  <c:v>71</c:v>
                </c:pt>
                <c:pt idx="2">
                  <c:v>71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7-457F-8713-18DCFFD6C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53171840"/>
        <c:axId val="624767360"/>
      </c:barChart>
      <c:catAx>
        <c:axId val="453171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24767360"/>
        <c:crosses val="autoZero"/>
        <c:auto val="1"/>
        <c:lblAlgn val="ctr"/>
        <c:lblOffset val="100"/>
        <c:noMultiLvlLbl val="0"/>
      </c:catAx>
      <c:valAx>
        <c:axId val="6247673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531718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(28)'!$G$33:$G$38</c:f>
              <c:numCache>
                <c:formatCode>0.0</c:formatCode>
                <c:ptCount val="6"/>
                <c:pt idx="0">
                  <c:v>3.7790697674418601</c:v>
                </c:pt>
                <c:pt idx="1">
                  <c:v>27.61627906976744</c:v>
                </c:pt>
                <c:pt idx="2">
                  <c:v>3.4883720930232558</c:v>
                </c:pt>
                <c:pt idx="3">
                  <c:v>50.872093023255815</c:v>
                </c:pt>
                <c:pt idx="4">
                  <c:v>2.6162790697674421</c:v>
                </c:pt>
                <c:pt idx="5">
                  <c:v>11.627906976744185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F-4ED5-B7BE-360BC9A26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624795648"/>
        <c:axId val="624797184"/>
      </c:barChart>
      <c:catAx>
        <c:axId val="624795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24797184"/>
        <c:crosses val="autoZero"/>
        <c:auto val="1"/>
        <c:lblAlgn val="ctr"/>
        <c:lblOffset val="100"/>
        <c:noMultiLvlLbl val="0"/>
      </c:catAx>
      <c:valAx>
        <c:axId val="6247971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6247956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(28)'!$J$40:$J$42</c:f>
              <c:numCache>
                <c:formatCode>#,##0</c:formatCode>
                <c:ptCount val="3"/>
                <c:pt idx="0" formatCode="General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5-4759-9C27-5096B1D8D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772101248"/>
        <c:axId val="772102784"/>
      </c:barChart>
      <c:catAx>
        <c:axId val="7721012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772102784"/>
        <c:crosses val="autoZero"/>
        <c:auto val="1"/>
        <c:lblAlgn val="ctr"/>
        <c:lblOffset val="100"/>
        <c:noMultiLvlLbl val="0"/>
      </c:catAx>
      <c:valAx>
        <c:axId val="7721027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7721012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(28)'!$E$50:$E$53</c:f>
              <c:numCache>
                <c:formatCode>0.0</c:formatCode>
                <c:ptCount val="4"/>
                <c:pt idx="0">
                  <c:v>2.005730659025788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F-4D9E-97FD-6F7D868AA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772131072"/>
        <c:axId val="772136960"/>
      </c:barChart>
      <c:catAx>
        <c:axId val="772131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772136960"/>
        <c:crosses val="autoZero"/>
        <c:auto val="1"/>
        <c:lblAlgn val="ctr"/>
        <c:lblOffset val="100"/>
        <c:noMultiLvlLbl val="0"/>
      </c:catAx>
      <c:valAx>
        <c:axId val="7721369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7721310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(29)'!$N$6:$N$9</c:f>
              <c:numCache>
                <c:formatCode>General</c:formatCode>
                <c:ptCount val="4"/>
                <c:pt idx="0">
                  <c:v>18</c:v>
                </c:pt>
                <c:pt idx="1">
                  <c:v>78</c:v>
                </c:pt>
                <c:pt idx="2">
                  <c:v>78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F-441C-B5E2-5F77636A9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042304"/>
        <c:axId val="233043840"/>
      </c:barChart>
      <c:catAx>
        <c:axId val="233042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043840"/>
        <c:crosses val="autoZero"/>
        <c:auto val="1"/>
        <c:lblAlgn val="ctr"/>
        <c:lblOffset val="100"/>
        <c:noMultiLvlLbl val="0"/>
      </c:catAx>
      <c:valAx>
        <c:axId val="2330438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0423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(29)'!$G$33:$G$38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3-4B8D-824E-0F1E9653C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7381120"/>
        <c:axId val="237382656"/>
      </c:barChart>
      <c:catAx>
        <c:axId val="237381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7382656"/>
        <c:crosses val="autoZero"/>
        <c:auto val="1"/>
        <c:lblAlgn val="ctr"/>
        <c:lblOffset val="100"/>
        <c:noMultiLvlLbl val="0"/>
      </c:catAx>
      <c:valAx>
        <c:axId val="237382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7381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(29)'!$J$40:$J$42</c:f>
              <c:numCache>
                <c:formatCode>#,##0</c:formatCode>
                <c:ptCount val="3"/>
                <c:pt idx="0" formatCode="General">
                  <c:v>7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0-45BB-879D-1059E9560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7423232"/>
        <c:axId val="237425024"/>
      </c:barChart>
      <c:catAx>
        <c:axId val="2374232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7425024"/>
        <c:crosses val="autoZero"/>
        <c:auto val="1"/>
        <c:lblAlgn val="ctr"/>
        <c:lblOffset val="100"/>
        <c:noMultiLvlLbl val="0"/>
      </c:catAx>
      <c:valAx>
        <c:axId val="2374250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742323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(29)'!$E$50:$E$53</c:f>
              <c:numCache>
                <c:formatCode>0.0</c:formatCode>
                <c:ptCount val="4"/>
                <c:pt idx="0">
                  <c:v>16.543209876543212</c:v>
                </c:pt>
                <c:pt idx="1">
                  <c:v>14.864864864864865</c:v>
                </c:pt>
                <c:pt idx="2">
                  <c:v>15.032679738562091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1-4B2C-9E80-72EB0A2DC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48131584"/>
        <c:axId val="248133120"/>
      </c:barChart>
      <c:catAx>
        <c:axId val="2481315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8133120"/>
        <c:crosses val="autoZero"/>
        <c:auto val="1"/>
        <c:lblAlgn val="ctr"/>
        <c:lblOffset val="100"/>
        <c:noMultiLvlLbl val="0"/>
      </c:catAx>
      <c:valAx>
        <c:axId val="2481331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4813158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(30)'!$N$6:$N$9</c:f>
              <c:numCache>
                <c:formatCode>General</c:formatCode>
                <c:ptCount val="4"/>
                <c:pt idx="0">
                  <c:v>259</c:v>
                </c:pt>
                <c:pt idx="1">
                  <c:v>273</c:v>
                </c:pt>
                <c:pt idx="2">
                  <c:v>273</c:v>
                </c:pt>
                <c:pt idx="3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7-41FD-9F47-3D6B654EB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48174080"/>
        <c:axId val="248175616"/>
      </c:barChart>
      <c:catAx>
        <c:axId val="2481740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8175616"/>
        <c:crosses val="autoZero"/>
        <c:auto val="1"/>
        <c:lblAlgn val="ctr"/>
        <c:lblOffset val="100"/>
        <c:noMultiLvlLbl val="0"/>
      </c:catAx>
      <c:valAx>
        <c:axId val="2481756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481740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(30)'!$G$33:$G$38</c:f>
              <c:numCache>
                <c:formatCode>0.0</c:formatCode>
                <c:ptCount val="6"/>
                <c:pt idx="0">
                  <c:v>65.430072225869992</c:v>
                </c:pt>
                <c:pt idx="1">
                  <c:v>26.395272488509519</c:v>
                </c:pt>
                <c:pt idx="2">
                  <c:v>3.0203545633617859</c:v>
                </c:pt>
                <c:pt idx="3">
                  <c:v>3.8739330269205516</c:v>
                </c:pt>
                <c:pt idx="4">
                  <c:v>0</c:v>
                </c:pt>
                <c:pt idx="5">
                  <c:v>1.2803676953381482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A-4905-94DB-7D19B84A0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436416"/>
        <c:axId val="335454592"/>
      </c:barChart>
      <c:catAx>
        <c:axId val="3354364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454592"/>
        <c:crosses val="autoZero"/>
        <c:auto val="1"/>
        <c:lblAlgn val="ctr"/>
        <c:lblOffset val="100"/>
        <c:noMultiLvlLbl val="0"/>
      </c:catAx>
      <c:valAx>
        <c:axId val="3354545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4364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(30)'!$J$40:$J$42</c:f>
              <c:numCache>
                <c:formatCode>#,##0</c:formatCode>
                <c:ptCount val="3"/>
                <c:pt idx="0" formatCode="General">
                  <c:v>12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0-4B01-859E-C1C871AC7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474688"/>
        <c:axId val="335476224"/>
      </c:barChart>
      <c:catAx>
        <c:axId val="3354746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476224"/>
        <c:crosses val="autoZero"/>
        <c:auto val="1"/>
        <c:lblAlgn val="ctr"/>
        <c:lblOffset val="100"/>
        <c:noMultiLvlLbl val="0"/>
      </c:catAx>
      <c:valAx>
        <c:axId val="3354762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4746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(30)'!$E$50:$E$53</c:f>
              <c:numCache>
                <c:formatCode>0.0</c:formatCode>
                <c:ptCount val="4"/>
                <c:pt idx="0">
                  <c:v>6.8819308545335938</c:v>
                </c:pt>
                <c:pt idx="1">
                  <c:v>1.4760147601476015</c:v>
                </c:pt>
                <c:pt idx="2">
                  <c:v>6.4729194187582566</c:v>
                </c:pt>
                <c:pt idx="3">
                  <c:v>18.613138686131386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D-4F3D-A5F7-5863D249F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504512"/>
        <c:axId val="335506048"/>
      </c:barChart>
      <c:catAx>
        <c:axId val="3355045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506048"/>
        <c:crosses val="autoZero"/>
        <c:auto val="1"/>
        <c:lblAlgn val="ctr"/>
        <c:lblOffset val="100"/>
        <c:noMultiLvlLbl val="0"/>
      </c:catAx>
      <c:valAx>
        <c:axId val="3355060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5045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(31)'!$N$6:$N$9</c:f>
              <c:numCache>
                <c:formatCode>General</c:formatCode>
                <c:ptCount val="4"/>
                <c:pt idx="0">
                  <c:v>7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4-43AC-AEBF-4AEDD71EF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567872"/>
        <c:axId val="335590144"/>
      </c:barChart>
      <c:catAx>
        <c:axId val="3355678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590144"/>
        <c:crosses val="autoZero"/>
        <c:auto val="1"/>
        <c:lblAlgn val="ctr"/>
        <c:lblOffset val="100"/>
        <c:noMultiLvlLbl val="0"/>
      </c:catAx>
      <c:valAx>
        <c:axId val="335590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5678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(31)'!$G$33:$G$38</c:f>
              <c:numCache>
                <c:formatCode>0.0</c:formatCode>
                <c:ptCount val="6"/>
                <c:pt idx="0">
                  <c:v>0</c:v>
                </c:pt>
                <c:pt idx="1">
                  <c:v>34.444444444444443</c:v>
                </c:pt>
                <c:pt idx="2">
                  <c:v>0</c:v>
                </c:pt>
                <c:pt idx="3">
                  <c:v>65.555555555555557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1-4203-825F-661E8C217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675776"/>
        <c:axId val="335677312"/>
      </c:barChart>
      <c:catAx>
        <c:axId val="335675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677312"/>
        <c:crosses val="autoZero"/>
        <c:auto val="1"/>
        <c:lblAlgn val="ctr"/>
        <c:lblOffset val="100"/>
        <c:noMultiLvlLbl val="0"/>
      </c:catAx>
      <c:valAx>
        <c:axId val="3356773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6757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(31)'!$J$40:$J$42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5-448F-A90D-041762572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713792"/>
        <c:axId val="335715328"/>
      </c:barChart>
      <c:catAx>
        <c:axId val="3357137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715328"/>
        <c:crosses val="autoZero"/>
        <c:auto val="1"/>
        <c:lblAlgn val="ctr"/>
        <c:lblOffset val="100"/>
        <c:noMultiLvlLbl val="0"/>
      </c:catAx>
      <c:valAx>
        <c:axId val="3357153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7137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(31)'!$E$50:$E$53</c:f>
              <c:numCache>
                <c:formatCode>0.0</c:formatCode>
                <c:ptCount val="4"/>
                <c:pt idx="0">
                  <c:v>17.647058823529413</c:v>
                </c:pt>
                <c:pt idx="1">
                  <c:v>0</c:v>
                </c:pt>
                <c:pt idx="2">
                  <c:v>25.352112676056336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7-498E-8AE5-093272938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731328"/>
        <c:axId val="336667008"/>
      </c:barChart>
      <c:catAx>
        <c:axId val="335731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667008"/>
        <c:crosses val="autoZero"/>
        <c:auto val="1"/>
        <c:lblAlgn val="ctr"/>
        <c:lblOffset val="100"/>
        <c:noMultiLvlLbl val="0"/>
      </c:catAx>
      <c:valAx>
        <c:axId val="3366670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7313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(32)'!$N$6:$N$9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5-48F5-83D2-808602B8A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712448"/>
        <c:axId val="336713984"/>
      </c:barChart>
      <c:catAx>
        <c:axId val="336712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713984"/>
        <c:crosses val="autoZero"/>
        <c:auto val="1"/>
        <c:lblAlgn val="ctr"/>
        <c:lblOffset val="100"/>
        <c:noMultiLvlLbl val="0"/>
      </c:catAx>
      <c:valAx>
        <c:axId val="3367139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7124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(32)'!$G$33:$G$38</c:f>
              <c:numCache>
                <c:formatCode>0.0</c:formatCode>
                <c:ptCount val="6"/>
                <c:pt idx="0">
                  <c:v>5.1162790697674421</c:v>
                </c:pt>
                <c:pt idx="1">
                  <c:v>79.534883720930225</c:v>
                </c:pt>
                <c:pt idx="2">
                  <c:v>0</c:v>
                </c:pt>
                <c:pt idx="3">
                  <c:v>1.8604651162790697</c:v>
                </c:pt>
                <c:pt idx="4">
                  <c:v>0</c:v>
                </c:pt>
                <c:pt idx="5">
                  <c:v>13.488372093023257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1-4D43-9A65-F87B12F69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247296"/>
        <c:axId val="342248832"/>
      </c:barChart>
      <c:catAx>
        <c:axId val="342247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248832"/>
        <c:crosses val="autoZero"/>
        <c:auto val="1"/>
        <c:lblAlgn val="ctr"/>
        <c:lblOffset val="100"/>
        <c:noMultiLvlLbl val="0"/>
      </c:catAx>
      <c:valAx>
        <c:axId val="342248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2472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(32)'!$J$40:$J$42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E-4DBF-8FB3-03C9098E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285312"/>
        <c:axId val="342287104"/>
      </c:barChart>
      <c:catAx>
        <c:axId val="3422853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287104"/>
        <c:crosses val="autoZero"/>
        <c:auto val="1"/>
        <c:lblAlgn val="ctr"/>
        <c:lblOffset val="100"/>
        <c:noMultiLvlLbl val="0"/>
      </c:catAx>
      <c:valAx>
        <c:axId val="34228710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2853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(32)'!$E$50:$E$53</c:f>
              <c:numCache>
                <c:formatCode>0.0</c:formatCode>
                <c:ptCount val="4"/>
                <c:pt idx="0">
                  <c:v>19.823788546255507</c:v>
                </c:pt>
                <c:pt idx="1">
                  <c:v>0</c:v>
                </c:pt>
                <c:pt idx="2">
                  <c:v>14.136125654450263</c:v>
                </c:pt>
                <c:pt idx="3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0-4CD3-B60A-130C110FC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307200"/>
        <c:axId val="342308736"/>
      </c:barChart>
      <c:catAx>
        <c:axId val="3423072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308736"/>
        <c:crosses val="autoZero"/>
        <c:auto val="1"/>
        <c:lblAlgn val="ctr"/>
        <c:lblOffset val="100"/>
        <c:noMultiLvlLbl val="0"/>
      </c:catAx>
      <c:valAx>
        <c:axId val="3423087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3072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(33)'!$N$6:$N$9</c:f>
              <c:numCache>
                <c:formatCode>General</c:formatCode>
                <c:ptCount val="4"/>
                <c:pt idx="0">
                  <c:v>139</c:v>
                </c:pt>
                <c:pt idx="1">
                  <c:v>299</c:v>
                </c:pt>
                <c:pt idx="2">
                  <c:v>299</c:v>
                </c:pt>
                <c:pt idx="3">
                  <c:v>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6-4076-844C-2F28A66B7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386304"/>
        <c:axId val="336392192"/>
      </c:barChart>
      <c:catAx>
        <c:axId val="336386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392192"/>
        <c:crosses val="autoZero"/>
        <c:auto val="1"/>
        <c:lblAlgn val="ctr"/>
        <c:lblOffset val="100"/>
        <c:noMultiLvlLbl val="0"/>
      </c:catAx>
      <c:valAx>
        <c:axId val="3363921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3863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(33)'!$G$33:$G$38</c:f>
              <c:numCache>
                <c:formatCode>0.0</c:formatCode>
                <c:ptCount val="6"/>
                <c:pt idx="0">
                  <c:v>0</c:v>
                </c:pt>
                <c:pt idx="1">
                  <c:v>2.218370883882149</c:v>
                </c:pt>
                <c:pt idx="2">
                  <c:v>0</c:v>
                </c:pt>
                <c:pt idx="3">
                  <c:v>87.01906412478337</c:v>
                </c:pt>
                <c:pt idx="4">
                  <c:v>0.10398613518197573</c:v>
                </c:pt>
                <c:pt idx="5">
                  <c:v>10.658578856152513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2-4804-8029-D056DD923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416128"/>
        <c:axId val="336422016"/>
      </c:barChart>
      <c:catAx>
        <c:axId val="336416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422016"/>
        <c:crosses val="autoZero"/>
        <c:auto val="1"/>
        <c:lblAlgn val="ctr"/>
        <c:lblOffset val="100"/>
        <c:noMultiLvlLbl val="0"/>
      </c:catAx>
      <c:valAx>
        <c:axId val="3364220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416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(33)'!$J$40:$J$42</c:f>
              <c:numCache>
                <c:formatCode>#,##0</c:formatCode>
                <c:ptCount val="3"/>
                <c:pt idx="0" formatCode="General">
                  <c:v>29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0-4785-BA48-FBEBF5317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450304"/>
        <c:axId val="336451840"/>
      </c:barChart>
      <c:catAx>
        <c:axId val="336450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451840"/>
        <c:crosses val="autoZero"/>
        <c:auto val="1"/>
        <c:lblAlgn val="ctr"/>
        <c:lblOffset val="100"/>
        <c:noMultiLvlLbl val="0"/>
      </c:catAx>
      <c:valAx>
        <c:axId val="3364518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4503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(33)'!$E$50:$E$53</c:f>
              <c:numCache>
                <c:formatCode>0.0</c:formatCode>
                <c:ptCount val="4"/>
                <c:pt idx="0">
                  <c:v>36.067177563998044</c:v>
                </c:pt>
                <c:pt idx="1">
                  <c:v>11.409395973154362</c:v>
                </c:pt>
                <c:pt idx="2">
                  <c:v>32.507169192953704</c:v>
                </c:pt>
                <c:pt idx="3">
                  <c:v>69.447852760736197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B-4D14-A60A-1E5F10931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480128"/>
        <c:axId val="336481664"/>
      </c:barChart>
      <c:catAx>
        <c:axId val="336480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481664"/>
        <c:crosses val="autoZero"/>
        <c:auto val="1"/>
        <c:lblAlgn val="ctr"/>
        <c:lblOffset val="100"/>
        <c:noMultiLvlLbl val="0"/>
      </c:catAx>
      <c:valAx>
        <c:axId val="336481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480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(34)'!$N$6:$N$9</c:f>
              <c:numCache>
                <c:formatCode>General</c:formatCode>
                <c:ptCount val="4"/>
                <c:pt idx="0">
                  <c:v>34</c:v>
                </c:pt>
                <c:pt idx="1">
                  <c:v>67</c:v>
                </c:pt>
                <c:pt idx="2">
                  <c:v>67</c:v>
                </c:pt>
                <c:pt idx="3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6-4C3E-B589-1B239F416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438272"/>
        <c:axId val="342439808"/>
      </c:barChart>
      <c:catAx>
        <c:axId val="3424382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439808"/>
        <c:crosses val="autoZero"/>
        <c:auto val="1"/>
        <c:lblAlgn val="ctr"/>
        <c:lblOffset val="100"/>
        <c:noMultiLvlLbl val="0"/>
      </c:catAx>
      <c:valAx>
        <c:axId val="342439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4382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(34)'!$G$33:$G$38</c:f>
              <c:numCache>
                <c:formatCode>0.0</c:formatCode>
                <c:ptCount val="6"/>
                <c:pt idx="0">
                  <c:v>45.141065830721004</c:v>
                </c:pt>
                <c:pt idx="1">
                  <c:v>38.636363636363633</c:v>
                </c:pt>
                <c:pt idx="2">
                  <c:v>0</c:v>
                </c:pt>
                <c:pt idx="3">
                  <c:v>0.7836990595611284</c:v>
                </c:pt>
                <c:pt idx="4">
                  <c:v>0</c:v>
                </c:pt>
                <c:pt idx="5">
                  <c:v>15.438871473354233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A-453A-97FD-964555FC0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459904"/>
        <c:axId val="342461440"/>
      </c:barChart>
      <c:catAx>
        <c:axId val="3424599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461440"/>
        <c:crosses val="autoZero"/>
        <c:auto val="1"/>
        <c:lblAlgn val="ctr"/>
        <c:lblOffset val="100"/>
        <c:noMultiLvlLbl val="0"/>
      </c:catAx>
      <c:valAx>
        <c:axId val="3424614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4599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(34)'!$H$40:$H$42</c:f>
              <c:strCache>
                <c:ptCount val="3"/>
                <c:pt idx="0">
                  <c:v>Family</c:v>
                </c:pt>
                <c:pt idx="1">
                  <c:v>Humanitarian</c:v>
                </c:pt>
                <c:pt idx="2">
                  <c:v>Skilled</c:v>
                </c:pt>
              </c:strCache>
            </c:strRef>
          </c:cat>
          <c:val>
            <c:numRef>
              <c:f>'Front (34)'!$J$40:$J$42</c:f>
              <c:numCache>
                <c:formatCode>#,##0</c:formatCode>
                <c:ptCount val="3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5-4942-89E8-D2923D3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502016"/>
        <c:axId val="342503808"/>
      </c:barChart>
      <c:catAx>
        <c:axId val="342502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503808"/>
        <c:crosses val="autoZero"/>
        <c:auto val="1"/>
        <c:lblAlgn val="ctr"/>
        <c:lblOffset val="100"/>
        <c:noMultiLvlLbl val="0"/>
      </c:catAx>
      <c:valAx>
        <c:axId val="342503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5020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(34)'!$E$50:$E$53</c:f>
              <c:numCache>
                <c:formatCode>0.0</c:formatCode>
                <c:ptCount val="4"/>
                <c:pt idx="0">
                  <c:v>46.636085626911317</c:v>
                </c:pt>
                <c:pt idx="1">
                  <c:v>25.352112676056336</c:v>
                </c:pt>
                <c:pt idx="2">
                  <c:v>44.201520912547529</c:v>
                </c:pt>
                <c:pt idx="3">
                  <c:v>79.452054794520549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0-4C80-8989-081DAC27E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532096"/>
        <c:axId val="342533632"/>
      </c:barChart>
      <c:catAx>
        <c:axId val="342532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533632"/>
        <c:crosses val="autoZero"/>
        <c:auto val="1"/>
        <c:lblAlgn val="ctr"/>
        <c:lblOffset val="100"/>
        <c:noMultiLvlLbl val="0"/>
      </c:catAx>
      <c:valAx>
        <c:axId val="3425336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5320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48263848415384"/>
          <c:y val="4.5018546235439584E-2"/>
          <c:w val="0.84254313038456463"/>
          <c:h val="0.95211748949176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Sheet1!$G$10:$G$43</c:f>
              <c:strCache>
                <c:ptCount val="34"/>
                <c:pt idx="0">
                  <c:v>Iraq</c:v>
                </c:pt>
                <c:pt idx="1">
                  <c:v>Lebanon</c:v>
                </c:pt>
                <c:pt idx="2">
                  <c:v>India</c:v>
                </c:pt>
                <c:pt idx="3">
                  <c:v>Turkey</c:v>
                </c:pt>
                <c:pt idx="4">
                  <c:v>Pakistan</c:v>
                </c:pt>
                <c:pt idx="5">
                  <c:v>Samoa</c:v>
                </c:pt>
                <c:pt idx="6">
                  <c:v>Iran</c:v>
                </c:pt>
                <c:pt idx="7">
                  <c:v>Sri Lanka</c:v>
                </c:pt>
                <c:pt idx="8">
                  <c:v>Somalia</c:v>
                </c:pt>
                <c:pt idx="9">
                  <c:v>Philippines</c:v>
                </c:pt>
                <c:pt idx="10">
                  <c:v>Vietnam</c:v>
                </c:pt>
                <c:pt idx="11">
                  <c:v>Fiji</c:v>
                </c:pt>
                <c:pt idx="12">
                  <c:v>Bosnia</c:v>
                </c:pt>
                <c:pt idx="13">
                  <c:v>Afghanistan</c:v>
                </c:pt>
                <c:pt idx="14">
                  <c:v>Singapore</c:v>
                </c:pt>
                <c:pt idx="15">
                  <c:v>Indonesia</c:v>
                </c:pt>
                <c:pt idx="16">
                  <c:v>Cook Islands</c:v>
                </c:pt>
                <c:pt idx="17">
                  <c:v>China</c:v>
                </c:pt>
                <c:pt idx="18">
                  <c:v>Burma</c:v>
                </c:pt>
                <c:pt idx="19">
                  <c:v>Bangladesh</c:v>
                </c:pt>
                <c:pt idx="20">
                  <c:v>Timor-Leste</c:v>
                </c:pt>
                <c:pt idx="21">
                  <c:v>Sudan</c:v>
                </c:pt>
                <c:pt idx="22">
                  <c:v>Poland</c:v>
                </c:pt>
                <c:pt idx="23">
                  <c:v>Mauritius</c:v>
                </c:pt>
                <c:pt idx="24">
                  <c:v>Malaysia</c:v>
                </c:pt>
                <c:pt idx="25">
                  <c:v>Macedonia</c:v>
                </c:pt>
                <c:pt idx="26">
                  <c:v>Korea, South</c:v>
                </c:pt>
                <c:pt idx="27">
                  <c:v>Italy</c:v>
                </c:pt>
                <c:pt idx="28">
                  <c:v>Hong Kong</c:v>
                </c:pt>
                <c:pt idx="29">
                  <c:v>Greece</c:v>
                </c:pt>
                <c:pt idx="30">
                  <c:v>Ethiopia</c:v>
                </c:pt>
                <c:pt idx="31">
                  <c:v>Egypt</c:v>
                </c:pt>
                <c:pt idx="32">
                  <c:v>Croatia</c:v>
                </c:pt>
                <c:pt idx="33">
                  <c:v>Cambodia</c:v>
                </c:pt>
              </c:strCache>
            </c:strRef>
          </c:cat>
          <c:val>
            <c:numRef>
              <c:f>Sheet1!$H$10:$H$43</c:f>
              <c:numCache>
                <c:formatCode>General</c:formatCode>
                <c:ptCount val="34"/>
                <c:pt idx="0">
                  <c:v>147</c:v>
                </c:pt>
                <c:pt idx="1">
                  <c:v>47</c:v>
                </c:pt>
                <c:pt idx="2">
                  <c:v>47</c:v>
                </c:pt>
                <c:pt idx="3">
                  <c:v>25</c:v>
                </c:pt>
                <c:pt idx="4">
                  <c:v>25</c:v>
                </c:pt>
                <c:pt idx="5">
                  <c:v>16</c:v>
                </c:pt>
                <c:pt idx="6">
                  <c:v>10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8-448A-93DD-DF02B8A3E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257746816"/>
        <c:axId val="257748352"/>
      </c:barChart>
      <c:catAx>
        <c:axId val="257746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257748352"/>
        <c:crosses val="autoZero"/>
        <c:auto val="1"/>
        <c:lblAlgn val="ctr"/>
        <c:lblOffset val="100"/>
        <c:noMultiLvlLbl val="0"/>
      </c:catAx>
      <c:valAx>
        <c:axId val="25774835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57746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5671704830002"/>
          <c:y val="3.6014830738625082E-2"/>
          <c:w val="0.84254313038456463"/>
          <c:h val="0.952117489491768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Sheet1!$Q$10:$Q$40</c:f>
              <c:strCache>
                <c:ptCount val="31"/>
                <c:pt idx="0">
                  <c:v>Casey</c:v>
                </c:pt>
                <c:pt idx="1">
                  <c:v>Greater Dandenong</c:v>
                </c:pt>
                <c:pt idx="2">
                  <c:v>Whittlesea</c:v>
                </c:pt>
                <c:pt idx="3">
                  <c:v>Monash</c:v>
                </c:pt>
                <c:pt idx="4">
                  <c:v>Darebin</c:v>
                </c:pt>
                <c:pt idx="5">
                  <c:v>Hume</c:v>
                </c:pt>
                <c:pt idx="6">
                  <c:v>Wyndham</c:v>
                </c:pt>
                <c:pt idx="7">
                  <c:v>Brimbank</c:v>
                </c:pt>
                <c:pt idx="8">
                  <c:v>Yarra Ranges</c:v>
                </c:pt>
                <c:pt idx="9">
                  <c:v>Yarra</c:v>
                </c:pt>
                <c:pt idx="10">
                  <c:v>Whitehorse</c:v>
                </c:pt>
                <c:pt idx="11">
                  <c:v>Stonnington</c:v>
                </c:pt>
                <c:pt idx="12">
                  <c:v>Port Phillip</c:v>
                </c:pt>
                <c:pt idx="13">
                  <c:v>Nilumbik</c:v>
                </c:pt>
                <c:pt idx="14">
                  <c:v>Mornington Pen</c:v>
                </c:pt>
                <c:pt idx="15">
                  <c:v>Moreland</c:v>
                </c:pt>
                <c:pt idx="16">
                  <c:v>Moonee Valley</c:v>
                </c:pt>
                <c:pt idx="17">
                  <c:v>Melton</c:v>
                </c:pt>
                <c:pt idx="18">
                  <c:v>Melbourne</c:v>
                </c:pt>
                <c:pt idx="19">
                  <c:v>Maroondah</c:v>
                </c:pt>
                <c:pt idx="20">
                  <c:v>Maribyrnong</c:v>
                </c:pt>
                <c:pt idx="21">
                  <c:v>Manningham</c:v>
                </c:pt>
                <c:pt idx="22">
                  <c:v>Knox</c:v>
                </c:pt>
                <c:pt idx="23">
                  <c:v>Kingston</c:v>
                </c:pt>
                <c:pt idx="24">
                  <c:v>Hobsons Bay</c:v>
                </c:pt>
                <c:pt idx="25">
                  <c:v>Glen Eira</c:v>
                </c:pt>
                <c:pt idx="26">
                  <c:v>Frankston</c:v>
                </c:pt>
                <c:pt idx="27">
                  <c:v>Cardinia</c:v>
                </c:pt>
                <c:pt idx="28">
                  <c:v>Boroondara</c:v>
                </c:pt>
                <c:pt idx="29">
                  <c:v>Bayside</c:v>
                </c:pt>
                <c:pt idx="30">
                  <c:v>Banyule</c:v>
                </c:pt>
              </c:strCache>
            </c:strRef>
          </c:cat>
          <c:val>
            <c:numRef>
              <c:f>Sheet1!$R$10:$R$40</c:f>
              <c:numCache>
                <c:formatCode>General</c:formatCode>
                <c:ptCount val="31"/>
                <c:pt idx="0">
                  <c:v>190</c:v>
                </c:pt>
                <c:pt idx="1">
                  <c:v>79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0-41B0-9AA2-212574F48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342625664"/>
        <c:axId val="342676608"/>
      </c:barChart>
      <c:catAx>
        <c:axId val="342625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42676608"/>
        <c:crosses val="autoZero"/>
        <c:auto val="1"/>
        <c:lblAlgn val="ctr"/>
        <c:lblOffset val="100"/>
        <c:noMultiLvlLbl val="0"/>
      </c:catAx>
      <c:valAx>
        <c:axId val="34267660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342625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5" dropStyle="combo" dx="16" fmlaLink="$F$2" fmlaRange="$V$5:$V$36" sel="12" val="0"/>
</file>

<file path=xl/ctrlProps/ctrlProp2.xml><?xml version="1.0" encoding="utf-8"?>
<formControlPr xmlns="http://schemas.microsoft.com/office/spreadsheetml/2009/9/main" objectType="Drop" dropLines="54" dropStyle="combo" dx="16" fmlaLink="$G$4" fmlaRange="$V$6:$V$64" sel="19" val="5"/>
</file>

<file path=xl/ctrlProps/ctrlProp3.xml><?xml version="1.0" encoding="utf-8"?>
<formControlPr xmlns="http://schemas.microsoft.com/office/spreadsheetml/2009/9/main" objectType="Drop" dropLines="32" dropStyle="combo" dx="16" fmlaLink="$H$6" fmlaRange="$U$6:$U$37" sel="12" val="0"/>
</file>

<file path=xl/ctrlProps/ctrlProp4.xml><?xml version="1.0" encoding="utf-8"?>
<formControlPr xmlns="http://schemas.microsoft.com/office/spreadsheetml/2009/9/main" objectType="Drop" dropLines="35" dropStyle="combo" dx="16" fmlaLink="$M$6" fmlaRange="$AC$6:$AC$40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Front!Print_Area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9.jpeg"/><Relationship Id="rId5" Type="http://schemas.openxmlformats.org/officeDocument/2006/relationships/image" Target="../media/image8.png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11.jpeg"/><Relationship Id="rId5" Type="http://schemas.openxmlformats.org/officeDocument/2006/relationships/image" Target="../media/image10.png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13.jpeg"/><Relationship Id="rId5" Type="http://schemas.openxmlformats.org/officeDocument/2006/relationships/image" Target="../media/image12.png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15.jpeg"/><Relationship Id="rId5" Type="http://schemas.openxmlformats.org/officeDocument/2006/relationships/image" Target="../media/image14.png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image" Target="../media/image17.jpeg"/><Relationship Id="rId5" Type="http://schemas.openxmlformats.org/officeDocument/2006/relationships/image" Target="../media/image16.png"/><Relationship Id="rId4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image" Target="../media/image19.jpeg"/><Relationship Id="rId5" Type="http://schemas.openxmlformats.org/officeDocument/2006/relationships/image" Target="../media/image18.png"/><Relationship Id="rId4" Type="http://schemas.openxmlformats.org/officeDocument/2006/relationships/chart" Target="../charts/chart3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image" Target="../media/image21.jpeg"/><Relationship Id="rId5" Type="http://schemas.openxmlformats.org/officeDocument/2006/relationships/image" Target="../media/image20.png"/><Relationship Id="rId4" Type="http://schemas.openxmlformats.org/officeDocument/2006/relationships/chart" Target="../charts/chart3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image" Target="../media/image23.jpeg"/><Relationship Id="rId5" Type="http://schemas.openxmlformats.org/officeDocument/2006/relationships/image" Target="../media/image22.png"/><Relationship Id="rId4" Type="http://schemas.openxmlformats.org/officeDocument/2006/relationships/chart" Target="../charts/chart4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image" Target="../media/image25.jpeg"/><Relationship Id="rId5" Type="http://schemas.openxmlformats.org/officeDocument/2006/relationships/image" Target="../media/image24.png"/><Relationship Id="rId4" Type="http://schemas.openxmlformats.org/officeDocument/2006/relationships/chart" Target="../charts/chart4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image" Target="../media/image27.jpeg"/><Relationship Id="rId5" Type="http://schemas.openxmlformats.org/officeDocument/2006/relationships/image" Target="../media/image26.png"/><Relationship Id="rId4" Type="http://schemas.openxmlformats.org/officeDocument/2006/relationships/chart" Target="../charts/chart4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image" Target="../media/image29.jpeg"/><Relationship Id="rId5" Type="http://schemas.openxmlformats.org/officeDocument/2006/relationships/image" Target="../media/image28.png"/><Relationship Id="rId4" Type="http://schemas.openxmlformats.org/officeDocument/2006/relationships/chart" Target="../charts/chart5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image" Target="../media/image31.jpeg"/><Relationship Id="rId5" Type="http://schemas.openxmlformats.org/officeDocument/2006/relationships/image" Target="../media/image30.png"/><Relationship Id="rId4" Type="http://schemas.openxmlformats.org/officeDocument/2006/relationships/chart" Target="../charts/chart5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image" Target="../media/image33.jpeg"/><Relationship Id="rId5" Type="http://schemas.openxmlformats.org/officeDocument/2006/relationships/image" Target="../media/image32.png"/><Relationship Id="rId4" Type="http://schemas.openxmlformats.org/officeDocument/2006/relationships/chart" Target="../charts/chart6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image" Target="../media/image35.jpeg"/><Relationship Id="rId5" Type="http://schemas.openxmlformats.org/officeDocument/2006/relationships/image" Target="../media/image34.png"/><Relationship Id="rId4" Type="http://schemas.openxmlformats.org/officeDocument/2006/relationships/chart" Target="../charts/chart6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image" Target="../media/image37.jpeg"/><Relationship Id="rId5" Type="http://schemas.openxmlformats.org/officeDocument/2006/relationships/image" Target="../media/image36.png"/><Relationship Id="rId4" Type="http://schemas.openxmlformats.org/officeDocument/2006/relationships/chart" Target="../charts/chart6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image" Target="../media/image39.jpeg"/><Relationship Id="rId5" Type="http://schemas.openxmlformats.org/officeDocument/2006/relationships/image" Target="../media/image38.png"/><Relationship Id="rId4" Type="http://schemas.openxmlformats.org/officeDocument/2006/relationships/chart" Target="../charts/chart72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image" Target="../media/image41.jpeg"/><Relationship Id="rId5" Type="http://schemas.openxmlformats.org/officeDocument/2006/relationships/image" Target="../media/image40.png"/><Relationship Id="rId4" Type="http://schemas.openxmlformats.org/officeDocument/2006/relationships/chart" Target="../charts/chart7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image" Target="../media/image43.jpeg"/><Relationship Id="rId5" Type="http://schemas.openxmlformats.org/officeDocument/2006/relationships/image" Target="../media/image42.png"/><Relationship Id="rId4" Type="http://schemas.openxmlformats.org/officeDocument/2006/relationships/chart" Target="../charts/chart80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image" Target="../media/image45.jpeg"/><Relationship Id="rId5" Type="http://schemas.openxmlformats.org/officeDocument/2006/relationships/image" Target="../media/image44.png"/><Relationship Id="rId4" Type="http://schemas.openxmlformats.org/officeDocument/2006/relationships/chart" Target="../charts/chart8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image" Target="../media/image47.jpeg"/><Relationship Id="rId5" Type="http://schemas.openxmlformats.org/officeDocument/2006/relationships/image" Target="../media/image46.png"/><Relationship Id="rId4" Type="http://schemas.openxmlformats.org/officeDocument/2006/relationships/chart" Target="../charts/chart88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1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6" Type="http://schemas.openxmlformats.org/officeDocument/2006/relationships/image" Target="../media/image49.jpeg"/><Relationship Id="rId5" Type="http://schemas.openxmlformats.org/officeDocument/2006/relationships/image" Target="../media/image48.png"/><Relationship Id="rId4" Type="http://schemas.openxmlformats.org/officeDocument/2006/relationships/chart" Target="../charts/chart92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2" Type="http://schemas.openxmlformats.org/officeDocument/2006/relationships/chart" Target="../charts/chart94.xml"/><Relationship Id="rId1" Type="http://schemas.openxmlformats.org/officeDocument/2006/relationships/chart" Target="../charts/chart93.xml"/><Relationship Id="rId6" Type="http://schemas.openxmlformats.org/officeDocument/2006/relationships/image" Target="../media/image51.jpeg"/><Relationship Id="rId5" Type="http://schemas.openxmlformats.org/officeDocument/2006/relationships/image" Target="../media/image50.png"/><Relationship Id="rId4" Type="http://schemas.openxmlformats.org/officeDocument/2006/relationships/chart" Target="../charts/chart96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6" Type="http://schemas.openxmlformats.org/officeDocument/2006/relationships/image" Target="../media/image53.jpeg"/><Relationship Id="rId5" Type="http://schemas.openxmlformats.org/officeDocument/2006/relationships/image" Target="../media/image52.png"/><Relationship Id="rId4" Type="http://schemas.openxmlformats.org/officeDocument/2006/relationships/chart" Target="../charts/chart10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3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Relationship Id="rId6" Type="http://schemas.openxmlformats.org/officeDocument/2006/relationships/image" Target="../media/image55.jpeg"/><Relationship Id="rId5" Type="http://schemas.openxmlformats.org/officeDocument/2006/relationships/image" Target="../media/image54.png"/><Relationship Id="rId4" Type="http://schemas.openxmlformats.org/officeDocument/2006/relationships/chart" Target="../charts/chart104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7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6" Type="http://schemas.openxmlformats.org/officeDocument/2006/relationships/image" Target="../media/image57.jpeg"/><Relationship Id="rId5" Type="http://schemas.openxmlformats.org/officeDocument/2006/relationships/image" Target="../media/image56.png"/><Relationship Id="rId4" Type="http://schemas.openxmlformats.org/officeDocument/2006/relationships/chart" Target="../charts/chart108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image" Target="../media/image59.jpeg"/><Relationship Id="rId5" Type="http://schemas.openxmlformats.org/officeDocument/2006/relationships/image" Target="../media/image58.png"/><Relationship Id="rId4" Type="http://schemas.openxmlformats.org/officeDocument/2006/relationships/chart" Target="../charts/chart112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5.xml"/><Relationship Id="rId2" Type="http://schemas.openxmlformats.org/officeDocument/2006/relationships/chart" Target="../charts/chart114.xml"/><Relationship Id="rId1" Type="http://schemas.openxmlformats.org/officeDocument/2006/relationships/chart" Target="../charts/chart113.xml"/><Relationship Id="rId6" Type="http://schemas.openxmlformats.org/officeDocument/2006/relationships/image" Target="../media/image61.jpeg"/><Relationship Id="rId5" Type="http://schemas.openxmlformats.org/officeDocument/2006/relationships/image" Target="../media/image60.png"/><Relationship Id="rId4" Type="http://schemas.openxmlformats.org/officeDocument/2006/relationships/chart" Target="../charts/chart116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9.xml"/><Relationship Id="rId2" Type="http://schemas.openxmlformats.org/officeDocument/2006/relationships/chart" Target="../charts/chart118.xml"/><Relationship Id="rId1" Type="http://schemas.openxmlformats.org/officeDocument/2006/relationships/chart" Target="../charts/chart117.xml"/><Relationship Id="rId6" Type="http://schemas.openxmlformats.org/officeDocument/2006/relationships/image" Target="../media/image63.jpeg"/><Relationship Id="rId5" Type="http://schemas.openxmlformats.org/officeDocument/2006/relationships/image" Target="../media/image62.png"/><Relationship Id="rId4" Type="http://schemas.openxmlformats.org/officeDocument/2006/relationships/chart" Target="../charts/chart12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6" Type="http://schemas.openxmlformats.org/officeDocument/2006/relationships/image" Target="../media/image65.jpeg"/><Relationship Id="rId5" Type="http://schemas.openxmlformats.org/officeDocument/2006/relationships/image" Target="../media/image64.png"/><Relationship Id="rId4" Type="http://schemas.openxmlformats.org/officeDocument/2006/relationships/chart" Target="../charts/chart12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7.xml"/><Relationship Id="rId2" Type="http://schemas.openxmlformats.org/officeDocument/2006/relationships/chart" Target="../charts/chart126.xml"/><Relationship Id="rId1" Type="http://schemas.openxmlformats.org/officeDocument/2006/relationships/chart" Target="../charts/chart125.xml"/><Relationship Id="rId6" Type="http://schemas.openxmlformats.org/officeDocument/2006/relationships/image" Target="../media/image67.jpeg"/><Relationship Id="rId5" Type="http://schemas.openxmlformats.org/officeDocument/2006/relationships/image" Target="../media/image66.png"/><Relationship Id="rId4" Type="http://schemas.openxmlformats.org/officeDocument/2006/relationships/chart" Target="../charts/chart128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1.xml"/><Relationship Id="rId2" Type="http://schemas.openxmlformats.org/officeDocument/2006/relationships/chart" Target="../charts/chart130.xml"/><Relationship Id="rId1" Type="http://schemas.openxmlformats.org/officeDocument/2006/relationships/chart" Target="../charts/chart129.xml"/><Relationship Id="rId6" Type="http://schemas.openxmlformats.org/officeDocument/2006/relationships/image" Target="../media/image69.jpeg"/><Relationship Id="rId5" Type="http://schemas.openxmlformats.org/officeDocument/2006/relationships/image" Target="../media/image68.png"/><Relationship Id="rId4" Type="http://schemas.openxmlformats.org/officeDocument/2006/relationships/chart" Target="../charts/chart132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5.xml"/><Relationship Id="rId2" Type="http://schemas.openxmlformats.org/officeDocument/2006/relationships/chart" Target="../charts/chart134.xml"/><Relationship Id="rId1" Type="http://schemas.openxmlformats.org/officeDocument/2006/relationships/chart" Target="../charts/chart133.xml"/><Relationship Id="rId6" Type="http://schemas.openxmlformats.org/officeDocument/2006/relationships/image" Target="../media/image71.jpeg"/><Relationship Id="rId5" Type="http://schemas.openxmlformats.org/officeDocument/2006/relationships/image" Target="../media/image70.png"/><Relationship Id="rId4" Type="http://schemas.openxmlformats.org/officeDocument/2006/relationships/chart" Target="../charts/chart136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8.xml"/><Relationship Id="rId1" Type="http://schemas.openxmlformats.org/officeDocument/2006/relationships/chart" Target="../charts/chart1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11481</xdr:rowOff>
    </xdr:from>
    <xdr:to>
      <xdr:col>7</xdr:col>
      <xdr:colOff>781050</xdr:colOff>
      <xdr:row>37</xdr:row>
      <xdr:rowOff>183886</xdr:rowOff>
    </xdr:to>
    <xdr:pic>
      <xdr:nvPicPr>
        <xdr:cNvPr id="2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259256"/>
          <a:ext cx="6381750" cy="64589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752475</xdr:colOff>
      <xdr:row>3</xdr:row>
      <xdr:rowOff>28575</xdr:rowOff>
    </xdr:from>
    <xdr:to>
      <xdr:col>6</xdr:col>
      <xdr:colOff>762000</xdr:colOff>
      <xdr:row>4</xdr:row>
      <xdr:rowOff>38100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2475" y="1076325"/>
          <a:ext cx="4810125" cy="209550"/>
        </a:xfrm>
        <a:prstGeom prst="rect">
          <a:avLst/>
        </a:prstGeom>
        <a:ln>
          <a:solidFill>
            <a:srgbClr val="FFFF99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378407</xdr:colOff>
      <xdr:row>29</xdr:row>
      <xdr:rowOff>145676</xdr:rowOff>
    </xdr:from>
    <xdr:to>
      <xdr:col>8</xdr:col>
      <xdr:colOff>33617</xdr:colOff>
      <xdr:row>31</xdr:row>
      <xdr:rowOff>89647</xdr:rowOff>
    </xdr:to>
    <xdr:pic>
      <xdr:nvPicPr>
        <xdr:cNvPr id="5" name="Picture 4" descr="spaceman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47731" y="6163235"/>
          <a:ext cx="450827" cy="324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4</xdr:row>
      <xdr:rowOff>9525</xdr:rowOff>
    </xdr:from>
    <xdr:to>
      <xdr:col>6</xdr:col>
      <xdr:colOff>361950</xdr:colOff>
      <xdr:row>10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09649" y="19049"/>
          <a:ext cx="5781676" cy="9267826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7520</xdr:colOff>
      <xdr:row>0</xdr:row>
      <xdr:rowOff>415590</xdr:rowOff>
    </xdr:from>
    <xdr:to>
      <xdr:col>2</xdr:col>
      <xdr:colOff>531395</xdr:colOff>
      <xdr:row>2</xdr:row>
      <xdr:rowOff>163428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60283" y="415590"/>
          <a:ext cx="523875" cy="3393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0</xdr:row>
          <xdr:rowOff>409575</xdr:rowOff>
        </xdr:from>
        <xdr:to>
          <xdr:col>7</xdr:col>
          <xdr:colOff>523875</xdr:colOff>
          <xdr:row>2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8</xdr:col>
      <xdr:colOff>50132</xdr:colOff>
      <xdr:row>44</xdr:row>
      <xdr:rowOff>80210</xdr:rowOff>
    </xdr:from>
    <xdr:to>
      <xdr:col>10</xdr:col>
      <xdr:colOff>671762</xdr:colOff>
      <xdr:row>52</xdr:row>
      <xdr:rowOff>115541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b="50440"/>
        <a:stretch/>
      </xdr:blipFill>
      <xdr:spPr>
        <a:xfrm>
          <a:off x="5033211" y="7790447"/>
          <a:ext cx="1804735" cy="125854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4</xdr:row>
      <xdr:rowOff>9525</xdr:rowOff>
    </xdr:from>
    <xdr:to>
      <xdr:col>6</xdr:col>
      <xdr:colOff>304800</xdr:colOff>
      <xdr:row>10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849731</xdr:colOff>
      <xdr:row>1</xdr:row>
      <xdr:rowOff>0</xdr:rowOff>
    </xdr:from>
    <xdr:to>
      <xdr:col>2</xdr:col>
      <xdr:colOff>471238</xdr:colOff>
      <xdr:row>2</xdr:row>
      <xdr:rowOff>163429</xdr:rowOff>
    </xdr:to>
    <xdr:pic>
      <xdr:nvPicPr>
        <xdr:cNvPr id="6148" name="Picture 4">
          <a:extLst>
            <a:ext uri="{FF2B5EF4-FFF2-40B4-BE49-F238E27FC236}">
              <a16:creationId xmlns:a16="http://schemas.microsoft.com/office/drawing/2014/main" id="{00000000-0008-0000-0300-00000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40231" y="421105"/>
          <a:ext cx="483770" cy="33387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60157</xdr:colOff>
      <xdr:row>44</xdr:row>
      <xdr:rowOff>50131</xdr:rowOff>
    </xdr:from>
    <xdr:to>
      <xdr:col>10</xdr:col>
      <xdr:colOff>647393</xdr:colOff>
      <xdr:row>52</xdr:row>
      <xdr:rowOff>140369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3546" b="42761"/>
        <a:stretch/>
      </xdr:blipFill>
      <xdr:spPr>
        <a:xfrm>
          <a:off x="5013157" y="7760368"/>
          <a:ext cx="1770341" cy="13134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8021</xdr:colOff>
      <xdr:row>0</xdr:row>
      <xdr:rowOff>381000</xdr:rowOff>
    </xdr:from>
    <xdr:to>
      <xdr:col>2</xdr:col>
      <xdr:colOff>512021</xdr:colOff>
      <xdr:row>3</xdr:row>
      <xdr:rowOff>4432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400-0000021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60784" y="381000"/>
          <a:ext cx="504000" cy="38543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60158</xdr:colOff>
      <xdr:row>44</xdr:row>
      <xdr:rowOff>40105</xdr:rowOff>
    </xdr:from>
    <xdr:to>
      <xdr:col>10</xdr:col>
      <xdr:colOff>611605</xdr:colOff>
      <xdr:row>52</xdr:row>
      <xdr:rowOff>128650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770" r="1431" b="42998"/>
        <a:stretch/>
      </xdr:blipFill>
      <xdr:spPr>
        <a:xfrm>
          <a:off x="5043237" y="7750342"/>
          <a:ext cx="1734552" cy="13117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401051</xdr:rowOff>
    </xdr:from>
    <xdr:to>
      <xdr:col>2</xdr:col>
      <xdr:colOff>512022</xdr:colOff>
      <xdr:row>3</xdr:row>
      <xdr:rowOff>4932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500-0000022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60785" y="401051"/>
          <a:ext cx="504000" cy="36588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60158</xdr:colOff>
      <xdr:row>44</xdr:row>
      <xdr:rowOff>60158</xdr:rowOff>
    </xdr:from>
    <xdr:to>
      <xdr:col>10</xdr:col>
      <xdr:colOff>663151</xdr:colOff>
      <xdr:row>53</xdr:row>
      <xdr:rowOff>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001" t="238" r="5308" b="42048"/>
        <a:stretch/>
      </xdr:blipFill>
      <xdr:spPr>
        <a:xfrm>
          <a:off x="5043237" y="7770395"/>
          <a:ext cx="1786098" cy="13134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401053</xdr:rowOff>
    </xdr:from>
    <xdr:to>
      <xdr:col>2</xdr:col>
      <xdr:colOff>512022</xdr:colOff>
      <xdr:row>3</xdr:row>
      <xdr:rowOff>3007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600-0000022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60785" y="401053"/>
          <a:ext cx="504000" cy="3639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40105</xdr:colOff>
      <xdr:row>44</xdr:row>
      <xdr:rowOff>60158</xdr:rowOff>
    </xdr:from>
    <xdr:to>
      <xdr:col>10</xdr:col>
      <xdr:colOff>661738</xdr:colOff>
      <xdr:row>53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078" t="-1" b="51067"/>
        <a:stretch/>
      </xdr:blipFill>
      <xdr:spPr>
        <a:xfrm>
          <a:off x="5023184" y="7770395"/>
          <a:ext cx="1804738" cy="13134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852237</xdr:colOff>
      <xdr:row>0</xdr:row>
      <xdr:rowOff>401054</xdr:rowOff>
    </xdr:from>
    <xdr:to>
      <xdr:col>2</xdr:col>
      <xdr:colOff>494799</xdr:colOff>
      <xdr:row>3</xdr:row>
      <xdr:rowOff>3008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42737" y="401054"/>
          <a:ext cx="504825" cy="3639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20053</xdr:colOff>
      <xdr:row>44</xdr:row>
      <xdr:rowOff>50132</xdr:rowOff>
    </xdr:from>
    <xdr:to>
      <xdr:col>10</xdr:col>
      <xdr:colOff>661737</xdr:colOff>
      <xdr:row>52</xdr:row>
      <xdr:rowOff>138827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3970" b="42286"/>
        <a:stretch/>
      </xdr:blipFill>
      <xdr:spPr>
        <a:xfrm>
          <a:off x="5003132" y="7760369"/>
          <a:ext cx="1824789" cy="13119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411079</xdr:rowOff>
    </xdr:from>
    <xdr:to>
      <xdr:col>2</xdr:col>
      <xdr:colOff>523875</xdr:colOff>
      <xdr:row>3</xdr:row>
      <xdr:rowOff>3007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52763" y="411079"/>
          <a:ext cx="523875" cy="3539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60158</xdr:colOff>
      <xdr:row>44</xdr:row>
      <xdr:rowOff>40105</xdr:rowOff>
    </xdr:from>
    <xdr:to>
      <xdr:col>10</xdr:col>
      <xdr:colOff>661736</xdr:colOff>
      <xdr:row>53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385" r="10434" b="44185"/>
        <a:stretch/>
      </xdr:blipFill>
      <xdr:spPr>
        <a:xfrm>
          <a:off x="5043237" y="7750342"/>
          <a:ext cx="1784683" cy="1333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504825</xdr:colOff>
      <xdr:row>3</xdr:row>
      <xdr:rowOff>13033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52763" y="421105"/>
          <a:ext cx="504825" cy="3539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40105</xdr:colOff>
      <xdr:row>44</xdr:row>
      <xdr:rowOff>120316</xdr:rowOff>
    </xdr:from>
    <xdr:to>
      <xdr:col>10</xdr:col>
      <xdr:colOff>661737</xdr:colOff>
      <xdr:row>52</xdr:row>
      <xdr:rowOff>140264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693" r="8125" b="42761"/>
        <a:stretch/>
      </xdr:blipFill>
      <xdr:spPr>
        <a:xfrm>
          <a:off x="5023184" y="7830553"/>
          <a:ext cx="1804737" cy="124315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514350</xdr:colOff>
      <xdr:row>3</xdr:row>
      <xdr:rowOff>3007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52763" y="421105"/>
          <a:ext cx="514350" cy="34390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50131</xdr:colOff>
      <xdr:row>44</xdr:row>
      <xdr:rowOff>70185</xdr:rowOff>
    </xdr:from>
    <xdr:to>
      <xdr:col>10</xdr:col>
      <xdr:colOff>661737</xdr:colOff>
      <xdr:row>52</xdr:row>
      <xdr:rowOff>137823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4385" r="9280" b="42761"/>
        <a:stretch/>
      </xdr:blipFill>
      <xdr:spPr>
        <a:xfrm>
          <a:off x="5033210" y="7780422"/>
          <a:ext cx="1794711" cy="12908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391026</xdr:rowOff>
    </xdr:from>
    <xdr:to>
      <xdr:col>2</xdr:col>
      <xdr:colOff>524826</xdr:colOff>
      <xdr:row>3</xdr:row>
      <xdr:rowOff>3426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89" y="391026"/>
          <a:ext cx="514800" cy="3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40106</xdr:colOff>
      <xdr:row>44</xdr:row>
      <xdr:rowOff>100264</xdr:rowOff>
    </xdr:from>
    <xdr:to>
      <xdr:col>10</xdr:col>
      <xdr:colOff>588869</xdr:colOff>
      <xdr:row>52</xdr:row>
      <xdr:rowOff>81378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8541" r="3970" b="49502"/>
        <a:stretch/>
      </xdr:blipFill>
      <xdr:spPr>
        <a:xfrm>
          <a:off x="5023185" y="7810501"/>
          <a:ext cx="1731868" cy="12043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411079</xdr:rowOff>
    </xdr:from>
    <xdr:to>
      <xdr:col>2</xdr:col>
      <xdr:colOff>531897</xdr:colOff>
      <xdr:row>3</xdr:row>
      <xdr:rowOff>3006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C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70310" y="411079"/>
          <a:ext cx="514350" cy="35392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40105</xdr:colOff>
      <xdr:row>44</xdr:row>
      <xdr:rowOff>90237</xdr:rowOff>
    </xdr:from>
    <xdr:to>
      <xdr:col>10</xdr:col>
      <xdr:colOff>671763</xdr:colOff>
      <xdr:row>52</xdr:row>
      <xdr:rowOff>135722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8356" b="43236"/>
        <a:stretch/>
      </xdr:blipFill>
      <xdr:spPr>
        <a:xfrm>
          <a:off x="5023184" y="7800474"/>
          <a:ext cx="1814763" cy="12686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391025</xdr:rowOff>
    </xdr:from>
    <xdr:to>
      <xdr:col>2</xdr:col>
      <xdr:colOff>531897</xdr:colOff>
      <xdr:row>3</xdr:row>
      <xdr:rowOff>3006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70310" y="391025"/>
          <a:ext cx="514350" cy="37398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20053</xdr:colOff>
      <xdr:row>44</xdr:row>
      <xdr:rowOff>67225</xdr:rowOff>
    </xdr:from>
    <xdr:to>
      <xdr:col>10</xdr:col>
      <xdr:colOff>661738</xdr:colOff>
      <xdr:row>52</xdr:row>
      <xdr:rowOff>131293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3158" r="3970" b="43236"/>
        <a:stretch/>
      </xdr:blipFill>
      <xdr:spPr>
        <a:xfrm>
          <a:off x="5003132" y="7777462"/>
          <a:ext cx="1824790" cy="128727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</xdr:colOff>
      <xdr:row>0</xdr:row>
      <xdr:rowOff>391027</xdr:rowOff>
    </xdr:from>
    <xdr:to>
      <xdr:col>2</xdr:col>
      <xdr:colOff>514801</xdr:colOff>
      <xdr:row>2</xdr:row>
      <xdr:rowOff>163074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764" y="391027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20053</xdr:colOff>
      <xdr:row>44</xdr:row>
      <xdr:rowOff>70184</xdr:rowOff>
    </xdr:from>
    <xdr:to>
      <xdr:col>10</xdr:col>
      <xdr:colOff>661738</xdr:colOff>
      <xdr:row>52</xdr:row>
      <xdr:rowOff>137285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4386" r="5585" b="42998"/>
        <a:stretch/>
      </xdr:blipFill>
      <xdr:spPr>
        <a:xfrm>
          <a:off x="5003132" y="7780421"/>
          <a:ext cx="1824790" cy="129031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401051</xdr:rowOff>
    </xdr:from>
    <xdr:to>
      <xdr:col>2</xdr:col>
      <xdr:colOff>495300</xdr:colOff>
      <xdr:row>3</xdr:row>
      <xdr:rowOff>3006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52763" y="401051"/>
          <a:ext cx="495300" cy="36395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7675</xdr:colOff>
      <xdr:row>44</xdr:row>
      <xdr:rowOff>50132</xdr:rowOff>
    </xdr:from>
    <xdr:to>
      <xdr:col>10</xdr:col>
      <xdr:colOff>651711</xdr:colOff>
      <xdr:row>52</xdr:row>
      <xdr:rowOff>136496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7433" b="43236"/>
        <a:stretch/>
      </xdr:blipFill>
      <xdr:spPr>
        <a:xfrm>
          <a:off x="4990754" y="7760369"/>
          <a:ext cx="1827141" cy="130957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391026</xdr:rowOff>
    </xdr:from>
    <xdr:to>
      <xdr:col>2</xdr:col>
      <xdr:colOff>524826</xdr:colOff>
      <xdr:row>2</xdr:row>
      <xdr:rowOff>163073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89" y="391026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30080</xdr:colOff>
      <xdr:row>44</xdr:row>
      <xdr:rowOff>70184</xdr:rowOff>
    </xdr:from>
    <xdr:to>
      <xdr:col>10</xdr:col>
      <xdr:colOff>661739</xdr:colOff>
      <xdr:row>52</xdr:row>
      <xdr:rowOff>137027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846" r="3278" b="33973"/>
        <a:stretch/>
      </xdr:blipFill>
      <xdr:spPr>
        <a:xfrm>
          <a:off x="5013159" y="7780421"/>
          <a:ext cx="1814764" cy="129005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401053</xdr:rowOff>
    </xdr:from>
    <xdr:to>
      <xdr:col>2</xdr:col>
      <xdr:colOff>524826</xdr:colOff>
      <xdr:row>3</xdr:row>
      <xdr:rowOff>2653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89" y="401053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581527</xdr:colOff>
      <xdr:row>44</xdr:row>
      <xdr:rowOff>60158</xdr:rowOff>
    </xdr:from>
    <xdr:to>
      <xdr:col>10</xdr:col>
      <xdr:colOff>661738</xdr:colOff>
      <xdr:row>52</xdr:row>
      <xdr:rowOff>139735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309" r="6509" b="43236"/>
        <a:stretch/>
      </xdr:blipFill>
      <xdr:spPr>
        <a:xfrm>
          <a:off x="4973053" y="7770395"/>
          <a:ext cx="1854869" cy="130278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391027</xdr:rowOff>
    </xdr:from>
    <xdr:to>
      <xdr:col>2</xdr:col>
      <xdr:colOff>514800</xdr:colOff>
      <xdr:row>2</xdr:row>
      <xdr:rowOff>163074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52763" y="391027"/>
          <a:ext cx="514800" cy="3636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40105</xdr:colOff>
      <xdr:row>44</xdr:row>
      <xdr:rowOff>80210</xdr:rowOff>
    </xdr:from>
    <xdr:to>
      <xdr:col>10</xdr:col>
      <xdr:colOff>661737</xdr:colOff>
      <xdr:row>52</xdr:row>
      <xdr:rowOff>141786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385" r="10434" b="41573"/>
        <a:stretch/>
      </xdr:blipFill>
      <xdr:spPr>
        <a:xfrm>
          <a:off x="5023184" y="7790447"/>
          <a:ext cx="1804737" cy="128478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401053</xdr:rowOff>
    </xdr:from>
    <xdr:to>
      <xdr:col>2</xdr:col>
      <xdr:colOff>504825</xdr:colOff>
      <xdr:row>3</xdr:row>
      <xdr:rowOff>2107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52763" y="401053"/>
          <a:ext cx="504825" cy="363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30078</xdr:colOff>
      <xdr:row>44</xdr:row>
      <xdr:rowOff>80210</xdr:rowOff>
    </xdr:from>
    <xdr:to>
      <xdr:col>10</xdr:col>
      <xdr:colOff>661738</xdr:colOff>
      <xdr:row>52</xdr:row>
      <xdr:rowOff>136137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7848" r="4664" b="42761"/>
        <a:stretch/>
      </xdr:blipFill>
      <xdr:spPr>
        <a:xfrm>
          <a:off x="5013157" y="7790447"/>
          <a:ext cx="1814765" cy="127913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391027</xdr:rowOff>
    </xdr:from>
    <xdr:to>
      <xdr:col>2</xdr:col>
      <xdr:colOff>514800</xdr:colOff>
      <xdr:row>2</xdr:row>
      <xdr:rowOff>163074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763" y="391027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50132</xdr:colOff>
      <xdr:row>44</xdr:row>
      <xdr:rowOff>40105</xdr:rowOff>
    </xdr:from>
    <xdr:to>
      <xdr:col>10</xdr:col>
      <xdr:colOff>661738</xdr:colOff>
      <xdr:row>52</xdr:row>
      <xdr:rowOff>138406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5541" r="4894" b="35161"/>
        <a:stretch/>
      </xdr:blipFill>
      <xdr:spPr>
        <a:xfrm>
          <a:off x="5033211" y="7750342"/>
          <a:ext cx="1794711" cy="132151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852236</xdr:colOff>
      <xdr:row>0</xdr:row>
      <xdr:rowOff>370973</xdr:rowOff>
    </xdr:from>
    <xdr:to>
      <xdr:col>2</xdr:col>
      <xdr:colOff>493973</xdr:colOff>
      <xdr:row>2</xdr:row>
      <xdr:rowOff>162527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42736" y="370973"/>
          <a:ext cx="504000" cy="38310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41479</xdr:colOff>
      <xdr:row>45</xdr:row>
      <xdr:rowOff>50132</xdr:rowOff>
    </xdr:from>
    <xdr:to>
      <xdr:col>10</xdr:col>
      <xdr:colOff>591554</xdr:colOff>
      <xdr:row>50</xdr:row>
      <xdr:rowOff>70184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7485" r="3739" b="69363"/>
        <a:stretch/>
      </xdr:blipFill>
      <xdr:spPr>
        <a:xfrm>
          <a:off x="5024558" y="7930816"/>
          <a:ext cx="1733180" cy="77202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391027</xdr:rowOff>
    </xdr:from>
    <xdr:to>
      <xdr:col>2</xdr:col>
      <xdr:colOff>504825</xdr:colOff>
      <xdr:row>3</xdr:row>
      <xdr:rowOff>2108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52763" y="391027"/>
          <a:ext cx="504825" cy="37308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35710</xdr:colOff>
      <xdr:row>44</xdr:row>
      <xdr:rowOff>40105</xdr:rowOff>
    </xdr:from>
    <xdr:to>
      <xdr:col>10</xdr:col>
      <xdr:colOff>661737</xdr:colOff>
      <xdr:row>52</xdr:row>
      <xdr:rowOff>148518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849" r="14209" b="44287"/>
        <a:stretch/>
      </xdr:blipFill>
      <xdr:spPr>
        <a:xfrm>
          <a:off x="5018789" y="7750342"/>
          <a:ext cx="1809132" cy="133162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20052</xdr:colOff>
      <xdr:row>0</xdr:row>
      <xdr:rowOff>370973</xdr:rowOff>
    </xdr:from>
    <xdr:to>
      <xdr:col>2</xdr:col>
      <xdr:colOff>524877</xdr:colOff>
      <xdr:row>2</xdr:row>
      <xdr:rowOff>162527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72815" y="370973"/>
          <a:ext cx="504825" cy="38310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50133</xdr:colOff>
      <xdr:row>44</xdr:row>
      <xdr:rowOff>60158</xdr:rowOff>
    </xdr:from>
    <xdr:to>
      <xdr:col>10</xdr:col>
      <xdr:colOff>661738</xdr:colOff>
      <xdr:row>52</xdr:row>
      <xdr:rowOff>144478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232" r="4432" b="34211"/>
        <a:stretch/>
      </xdr:blipFill>
      <xdr:spPr>
        <a:xfrm>
          <a:off x="5033212" y="7770395"/>
          <a:ext cx="1794710" cy="130753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10027</xdr:colOff>
      <xdr:row>0</xdr:row>
      <xdr:rowOff>391027</xdr:rowOff>
    </xdr:from>
    <xdr:to>
      <xdr:col>2</xdr:col>
      <xdr:colOff>514027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62790" y="391027"/>
          <a:ext cx="504000" cy="363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50132</xdr:colOff>
      <xdr:row>45</xdr:row>
      <xdr:rowOff>80210</xdr:rowOff>
    </xdr:from>
    <xdr:to>
      <xdr:col>10</xdr:col>
      <xdr:colOff>661736</xdr:colOff>
      <xdr:row>51</xdr:row>
      <xdr:rowOff>30077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925" r="8125" b="61524"/>
        <a:stretch/>
      </xdr:blipFill>
      <xdr:spPr>
        <a:xfrm>
          <a:off x="5033211" y="7960894"/>
          <a:ext cx="1794709" cy="85223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10027</xdr:colOff>
      <xdr:row>0</xdr:row>
      <xdr:rowOff>411079</xdr:rowOff>
    </xdr:from>
    <xdr:to>
      <xdr:col>2</xdr:col>
      <xdr:colOff>514852</xdr:colOff>
      <xdr:row>2</xdr:row>
      <xdr:rowOff>162526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62790" y="411079"/>
          <a:ext cx="504825" cy="343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40106</xdr:colOff>
      <xdr:row>44</xdr:row>
      <xdr:rowOff>90237</xdr:rowOff>
    </xdr:from>
    <xdr:to>
      <xdr:col>10</xdr:col>
      <xdr:colOff>661738</xdr:colOff>
      <xdr:row>52</xdr:row>
      <xdr:rowOff>141839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4386" r="7433" b="43473"/>
        <a:stretch/>
      </xdr:blipFill>
      <xdr:spPr>
        <a:xfrm>
          <a:off x="5023185" y="7800474"/>
          <a:ext cx="1804737" cy="127481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20053</xdr:colOff>
      <xdr:row>0</xdr:row>
      <xdr:rowOff>391026</xdr:rowOff>
    </xdr:from>
    <xdr:to>
      <xdr:col>2</xdr:col>
      <xdr:colOff>534853</xdr:colOff>
      <xdr:row>3</xdr:row>
      <xdr:rowOff>3426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816" y="391026"/>
          <a:ext cx="514800" cy="3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40105</xdr:colOff>
      <xdr:row>44</xdr:row>
      <xdr:rowOff>100263</xdr:rowOff>
    </xdr:from>
    <xdr:to>
      <xdr:col>10</xdr:col>
      <xdr:colOff>671764</xdr:colOff>
      <xdr:row>52</xdr:row>
      <xdr:rowOff>149910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9280" b="43473"/>
        <a:stretch/>
      </xdr:blipFill>
      <xdr:spPr>
        <a:xfrm>
          <a:off x="5023184" y="7810500"/>
          <a:ext cx="1814764" cy="12728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15875</xdr:colOff>
      <xdr:row>45</xdr:row>
      <xdr:rowOff>38100</xdr:rowOff>
    </xdr:from>
    <xdr:to>
      <xdr:col>6</xdr:col>
      <xdr:colOff>425450</xdr:colOff>
      <xdr:row>53</xdr:row>
      <xdr:rowOff>1587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411079</xdr:rowOff>
    </xdr:from>
    <xdr:to>
      <xdr:col>2</xdr:col>
      <xdr:colOff>514026</xdr:colOff>
      <xdr:row>3</xdr:row>
      <xdr:rowOff>2107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62789" y="411079"/>
          <a:ext cx="504000" cy="3530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41443</xdr:colOff>
      <xdr:row>44</xdr:row>
      <xdr:rowOff>60158</xdr:rowOff>
    </xdr:from>
    <xdr:to>
      <xdr:col>10</xdr:col>
      <xdr:colOff>671765</xdr:colOff>
      <xdr:row>52</xdr:row>
      <xdr:rowOff>146272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5309" r="4894" b="42998"/>
        <a:stretch/>
      </xdr:blipFill>
      <xdr:spPr>
        <a:xfrm>
          <a:off x="5024522" y="7770395"/>
          <a:ext cx="1813427" cy="130932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370975</xdr:rowOff>
    </xdr:from>
    <xdr:to>
      <xdr:col>2</xdr:col>
      <xdr:colOff>504000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52763" y="370975"/>
          <a:ext cx="504000" cy="3831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541421</xdr:colOff>
      <xdr:row>47</xdr:row>
      <xdr:rowOff>1</xdr:rowOff>
    </xdr:from>
    <xdr:to>
      <xdr:col>10</xdr:col>
      <xdr:colOff>671764</xdr:colOff>
      <xdr:row>51</xdr:row>
      <xdr:rowOff>14905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5088" b="78387"/>
        <a:stretch/>
      </xdr:blipFill>
      <xdr:spPr>
        <a:xfrm>
          <a:off x="4932947" y="8181475"/>
          <a:ext cx="1905001" cy="61648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391026</xdr:rowOff>
    </xdr:from>
    <xdr:to>
      <xdr:col>2</xdr:col>
      <xdr:colOff>514026</xdr:colOff>
      <xdr:row>2</xdr:row>
      <xdr:rowOff>162526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62789" y="391026"/>
          <a:ext cx="504000" cy="36305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60158</xdr:colOff>
      <xdr:row>44</xdr:row>
      <xdr:rowOff>60158</xdr:rowOff>
    </xdr:from>
    <xdr:to>
      <xdr:col>10</xdr:col>
      <xdr:colOff>661737</xdr:colOff>
      <xdr:row>52</xdr:row>
      <xdr:rowOff>137279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309" r="5586" b="34448"/>
        <a:stretch/>
      </xdr:blipFill>
      <xdr:spPr>
        <a:xfrm>
          <a:off x="5043237" y="7770395"/>
          <a:ext cx="1784684" cy="130033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401053</xdr:rowOff>
    </xdr:from>
    <xdr:to>
      <xdr:col>2</xdr:col>
      <xdr:colOff>511521</xdr:colOff>
      <xdr:row>2</xdr:row>
      <xdr:rowOff>163028</xdr:rowOff>
    </xdr:to>
    <xdr:pic>
      <xdr:nvPicPr>
        <xdr:cNvPr id="32770" name="Picture 2">
          <a:extLst>
            <a:ext uri="{FF2B5EF4-FFF2-40B4-BE49-F238E27FC236}">
              <a16:creationId xmlns:a16="http://schemas.microsoft.com/office/drawing/2014/main" id="{00000000-0008-0000-1E00-0000028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60284" y="401053"/>
          <a:ext cx="504000" cy="3535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80211</xdr:colOff>
      <xdr:row>45</xdr:row>
      <xdr:rowOff>40105</xdr:rowOff>
    </xdr:from>
    <xdr:to>
      <xdr:col>10</xdr:col>
      <xdr:colOff>661738</xdr:colOff>
      <xdr:row>52</xdr:row>
      <xdr:rowOff>50131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231" r="3278" b="52499"/>
        <a:stretch/>
      </xdr:blipFill>
      <xdr:spPr>
        <a:xfrm>
          <a:off x="5063290" y="7920789"/>
          <a:ext cx="1764632" cy="1062789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860259</xdr:colOff>
      <xdr:row>0</xdr:row>
      <xdr:rowOff>360947</xdr:rowOff>
    </xdr:from>
    <xdr:to>
      <xdr:col>2</xdr:col>
      <xdr:colOff>502821</xdr:colOff>
      <xdr:row>2</xdr:row>
      <xdr:rowOff>163428</xdr:rowOff>
    </xdr:to>
    <xdr:pic>
      <xdr:nvPicPr>
        <xdr:cNvPr id="33794" name="Picture 2">
          <a:extLst>
            <a:ext uri="{FF2B5EF4-FFF2-40B4-BE49-F238E27FC236}">
              <a16:creationId xmlns:a16="http://schemas.microsoft.com/office/drawing/2014/main" id="{00000000-0008-0000-1F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50759" y="360947"/>
          <a:ext cx="504825" cy="39403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501316</xdr:colOff>
      <xdr:row>46</xdr:row>
      <xdr:rowOff>119168</xdr:rowOff>
    </xdr:from>
    <xdr:to>
      <xdr:col>10</xdr:col>
      <xdr:colOff>661738</xdr:colOff>
      <xdr:row>53</xdr:row>
      <xdr:rowOff>3492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693" t="475" r="3510" b="51549"/>
        <a:stretch/>
      </xdr:blipFill>
      <xdr:spPr>
        <a:xfrm>
          <a:off x="4892842" y="8150247"/>
          <a:ext cx="1935080" cy="937087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381000</xdr:rowOff>
    </xdr:from>
    <xdr:to>
      <xdr:col>2</xdr:col>
      <xdr:colOff>512022</xdr:colOff>
      <xdr:row>2</xdr:row>
      <xdr:rowOff>163029</xdr:rowOff>
    </xdr:to>
    <xdr:pic>
      <xdr:nvPicPr>
        <xdr:cNvPr id="37890" name="Picture 2">
          <a:extLst>
            <a:ext uri="{FF2B5EF4-FFF2-40B4-BE49-F238E27FC236}">
              <a16:creationId xmlns:a16="http://schemas.microsoft.com/office/drawing/2014/main" id="{00000000-0008-0000-2000-0000029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60785" y="381000"/>
          <a:ext cx="504000" cy="37358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30079</xdr:colOff>
      <xdr:row>45</xdr:row>
      <xdr:rowOff>67205</xdr:rowOff>
    </xdr:from>
    <xdr:to>
      <xdr:col>10</xdr:col>
      <xdr:colOff>671764</xdr:colOff>
      <xdr:row>51</xdr:row>
      <xdr:rowOff>107412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6002" r="3278" b="51786"/>
        <a:stretch/>
      </xdr:blipFill>
      <xdr:spPr>
        <a:xfrm>
          <a:off x="5013158" y="7947889"/>
          <a:ext cx="1824790" cy="94257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381000</xdr:rowOff>
    </xdr:from>
    <xdr:to>
      <xdr:col>2</xdr:col>
      <xdr:colOff>512346</xdr:colOff>
      <xdr:row>3</xdr:row>
      <xdr:rowOff>2106</xdr:rowOff>
    </xdr:to>
    <xdr:pic>
      <xdr:nvPicPr>
        <xdr:cNvPr id="34818" name="Picture 2">
          <a:extLst>
            <a:ext uri="{FF2B5EF4-FFF2-40B4-BE49-F238E27FC236}">
              <a16:creationId xmlns:a16="http://schemas.microsoft.com/office/drawing/2014/main" id="{00000000-0008-0000-2100-0000028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60284" y="381000"/>
          <a:ext cx="504825" cy="3831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30079</xdr:colOff>
      <xdr:row>44</xdr:row>
      <xdr:rowOff>120315</xdr:rowOff>
    </xdr:from>
    <xdr:to>
      <xdr:col>10</xdr:col>
      <xdr:colOff>661737</xdr:colOff>
      <xdr:row>52</xdr:row>
      <xdr:rowOff>149749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617" r="8818" b="34211"/>
        <a:stretch/>
      </xdr:blipFill>
      <xdr:spPr>
        <a:xfrm>
          <a:off x="5013158" y="7830552"/>
          <a:ext cx="1814763" cy="125264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381000</xdr:rowOff>
    </xdr:from>
    <xdr:to>
      <xdr:col>2</xdr:col>
      <xdr:colOff>511521</xdr:colOff>
      <xdr:row>2</xdr:row>
      <xdr:rowOff>168953</xdr:rowOff>
    </xdr:to>
    <xdr:pic>
      <xdr:nvPicPr>
        <xdr:cNvPr id="35842" name="Picture 2">
          <a:extLst>
            <a:ext uri="{FF2B5EF4-FFF2-40B4-BE49-F238E27FC236}">
              <a16:creationId xmlns:a16="http://schemas.microsoft.com/office/drawing/2014/main" id="{00000000-0008-0000-2200-0000028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60284" y="381000"/>
          <a:ext cx="504000" cy="3795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70184</xdr:colOff>
      <xdr:row>44</xdr:row>
      <xdr:rowOff>150395</xdr:rowOff>
    </xdr:from>
    <xdr:to>
      <xdr:col>10</xdr:col>
      <xdr:colOff>661739</xdr:colOff>
      <xdr:row>52</xdr:row>
      <xdr:rowOff>142449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8698" b="52024"/>
        <a:stretch/>
      </xdr:blipFill>
      <xdr:spPr>
        <a:xfrm>
          <a:off x="5053263" y="7860632"/>
          <a:ext cx="1774660" cy="121526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561974</xdr:colOff>
      <xdr:row>38</xdr:row>
      <xdr:rowOff>161926</xdr:rowOff>
    </xdr:from>
    <xdr:to>
      <xdr:col>10</xdr:col>
      <xdr:colOff>342899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847724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/>
      </xdr:nvSpPr>
      <xdr:spPr>
        <a:xfrm>
          <a:off x="1009649" y="19049"/>
          <a:ext cx="5781676" cy="9048751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401053</xdr:rowOff>
    </xdr:from>
    <xdr:to>
      <xdr:col>2</xdr:col>
      <xdr:colOff>521547</xdr:colOff>
      <xdr:row>2</xdr:row>
      <xdr:rowOff>162528</xdr:rowOff>
    </xdr:to>
    <xdr:pic>
      <xdr:nvPicPr>
        <xdr:cNvPr id="38914" name="Picture 2">
          <a:extLst>
            <a:ext uri="{FF2B5EF4-FFF2-40B4-BE49-F238E27FC236}">
              <a16:creationId xmlns:a16="http://schemas.microsoft.com/office/drawing/2014/main" id="{00000000-0008-0000-2300-0000029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70310" y="401053"/>
          <a:ext cx="504000" cy="3530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481263</xdr:colOff>
      <xdr:row>45</xdr:row>
      <xdr:rowOff>120315</xdr:rowOff>
    </xdr:from>
    <xdr:to>
      <xdr:col>11</xdr:col>
      <xdr:colOff>10027</xdr:colOff>
      <xdr:row>52</xdr:row>
      <xdr:rowOff>110290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379" t="237" r="-1379" b="51787"/>
        <a:stretch/>
      </xdr:blipFill>
      <xdr:spPr>
        <a:xfrm>
          <a:off x="4872789" y="8000999"/>
          <a:ext cx="1985212" cy="1042738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17319</xdr:colOff>
      <xdr:row>8</xdr:row>
      <xdr:rowOff>454</xdr:rowOff>
    </xdr:from>
    <xdr:to>
      <xdr:col>9</xdr:col>
      <xdr:colOff>9161</xdr:colOff>
      <xdr:row>43</xdr:row>
      <xdr:rowOff>86591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123232</xdr:colOff>
      <xdr:row>7</xdr:row>
      <xdr:rowOff>362769</xdr:rowOff>
    </xdr:from>
    <xdr:to>
      <xdr:col>18</xdr:col>
      <xdr:colOff>1367</xdr:colOff>
      <xdr:row>43</xdr:row>
      <xdr:rowOff>103909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47625</xdr:rowOff>
        </xdr:from>
        <xdr:to>
          <xdr:col>14</xdr:col>
          <xdr:colOff>447675</xdr:colOff>
          <xdr:row>6</xdr:row>
          <xdr:rowOff>9525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2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</xdr:row>
          <xdr:rowOff>19050</xdr:rowOff>
        </xdr:from>
        <xdr:to>
          <xdr:col>7</xdr:col>
          <xdr:colOff>104775</xdr:colOff>
          <xdr:row>4</xdr:row>
          <xdr:rowOff>9525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2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</xdr:row>
          <xdr:rowOff>9525</xdr:rowOff>
        </xdr:from>
        <xdr:to>
          <xdr:col>13</xdr:col>
          <xdr:colOff>523875</xdr:colOff>
          <xdr:row>4</xdr:row>
          <xdr:rowOff>19050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2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Q1142"/>
  <sheetViews>
    <sheetView zoomScaleNormal="100" workbookViewId="0">
      <pane xSplit="3" ySplit="6" topLeftCell="Z7" activePane="bottomRight" state="frozen"/>
      <selection pane="topRight" activeCell="C1" sqref="C1"/>
      <selection pane="bottomLeft" activeCell="A6" sqref="A6"/>
      <selection pane="bottomRight" activeCell="AO40" sqref="AO40"/>
    </sheetView>
  </sheetViews>
  <sheetFormatPr defaultColWidth="15.73046875" defaultRowHeight="10.5" x14ac:dyDescent="0.35"/>
  <cols>
    <col min="1" max="1" width="4.1328125" style="9" bestFit="1" customWidth="1"/>
    <col min="2" max="2" width="12" style="7" customWidth="1"/>
    <col min="3" max="3" width="12.86328125" style="7" customWidth="1"/>
    <col min="4" max="9" width="9.86328125" style="7" customWidth="1"/>
    <col min="10" max="35" width="11.1328125" style="7" customWidth="1"/>
    <col min="36" max="36" width="11.1328125" style="1" customWidth="1"/>
    <col min="37" max="63" width="11.1328125" style="8" customWidth="1"/>
    <col min="64" max="16384" width="15.73046875" style="7"/>
  </cols>
  <sheetData>
    <row r="1" spans="1:355" ht="12.75" x14ac:dyDescent="0.35">
      <c r="A1" s="28">
        <v>1</v>
      </c>
      <c r="B1" s="27">
        <v>2</v>
      </c>
      <c r="C1" s="27">
        <v>3</v>
      </c>
      <c r="D1" s="27">
        <v>4</v>
      </c>
      <c r="E1" s="27">
        <v>5</v>
      </c>
      <c r="F1" s="27">
        <v>6</v>
      </c>
      <c r="G1" s="27">
        <v>7</v>
      </c>
      <c r="H1" s="27">
        <v>8</v>
      </c>
      <c r="I1" s="27">
        <v>9</v>
      </c>
      <c r="J1" s="27">
        <v>10</v>
      </c>
      <c r="K1" s="27">
        <v>11</v>
      </c>
      <c r="L1" s="27">
        <v>12</v>
      </c>
      <c r="M1" s="27">
        <v>13</v>
      </c>
      <c r="N1" s="27">
        <v>14</v>
      </c>
      <c r="O1" s="27">
        <v>15</v>
      </c>
      <c r="P1" s="27">
        <v>16</v>
      </c>
      <c r="Q1" s="27">
        <v>17</v>
      </c>
      <c r="R1" s="27">
        <v>18</v>
      </c>
      <c r="S1" s="27">
        <v>19</v>
      </c>
      <c r="T1" s="27">
        <v>20</v>
      </c>
      <c r="U1" s="27">
        <v>21</v>
      </c>
      <c r="V1" s="27">
        <v>22</v>
      </c>
      <c r="W1" s="27">
        <v>23</v>
      </c>
      <c r="X1" s="27">
        <v>24</v>
      </c>
      <c r="Y1" s="27">
        <v>25</v>
      </c>
      <c r="Z1" s="27">
        <v>26</v>
      </c>
      <c r="AA1" s="27">
        <v>27</v>
      </c>
      <c r="AB1" s="27">
        <v>28</v>
      </c>
      <c r="AC1" s="27">
        <v>29</v>
      </c>
      <c r="AD1" s="27">
        <v>30</v>
      </c>
      <c r="AE1" s="27">
        <v>31</v>
      </c>
      <c r="AF1" s="27">
        <v>32</v>
      </c>
      <c r="AG1" s="27">
        <v>33</v>
      </c>
      <c r="AH1" s="27">
        <v>34</v>
      </c>
      <c r="AI1" s="27">
        <v>35</v>
      </c>
      <c r="AJ1" s="27">
        <v>36</v>
      </c>
      <c r="AK1" s="27">
        <v>37</v>
      </c>
      <c r="AL1" s="27">
        <v>38</v>
      </c>
      <c r="AM1" s="27">
        <v>39</v>
      </c>
      <c r="AN1" s="27">
        <v>40</v>
      </c>
      <c r="AO1" s="27">
        <v>41</v>
      </c>
      <c r="AP1" s="27">
        <v>42</v>
      </c>
      <c r="AQ1" s="27">
        <v>43</v>
      </c>
      <c r="AR1" s="27">
        <v>44</v>
      </c>
      <c r="AS1" s="27">
        <v>45</v>
      </c>
      <c r="AT1" s="27">
        <v>46</v>
      </c>
      <c r="AU1" s="27">
        <v>47</v>
      </c>
      <c r="AV1" s="27">
        <v>48</v>
      </c>
      <c r="AW1" s="27">
        <v>49</v>
      </c>
      <c r="AX1" s="27">
        <v>50</v>
      </c>
      <c r="AY1" s="27">
        <v>51</v>
      </c>
      <c r="AZ1" s="27">
        <v>52</v>
      </c>
      <c r="BA1" s="27">
        <v>53</v>
      </c>
      <c r="BB1" s="27">
        <v>54</v>
      </c>
      <c r="BC1" s="27">
        <v>55</v>
      </c>
      <c r="BD1" s="27">
        <v>56</v>
      </c>
      <c r="BE1" s="27">
        <v>57</v>
      </c>
      <c r="BF1" s="27">
        <v>58</v>
      </c>
      <c r="BG1" s="27">
        <v>59</v>
      </c>
      <c r="BH1" s="27">
        <v>60</v>
      </c>
      <c r="BI1" s="27">
        <v>61</v>
      </c>
      <c r="BJ1" s="27">
        <v>62</v>
      </c>
      <c r="BK1" s="27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</row>
    <row r="2" spans="1:355" ht="12.75" x14ac:dyDescent="0.35">
      <c r="R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</row>
    <row r="3" spans="1:355" s="29" customFormat="1" ht="23.65" x14ac:dyDescent="0.2">
      <c r="B3" s="31"/>
      <c r="D3" s="29" t="s">
        <v>74</v>
      </c>
      <c r="J3" s="29" t="s">
        <v>73</v>
      </c>
      <c r="K3" s="29" t="s">
        <v>78</v>
      </c>
      <c r="M3" s="29" t="s">
        <v>72</v>
      </c>
      <c r="O3" s="29" t="s">
        <v>75</v>
      </c>
      <c r="Q3" s="29" t="s">
        <v>79</v>
      </c>
      <c r="R3" s="29" t="s">
        <v>204</v>
      </c>
      <c r="T3" s="29" t="s">
        <v>88</v>
      </c>
      <c r="Z3" s="29" t="s">
        <v>86</v>
      </c>
      <c r="AB3" s="29" t="s">
        <v>81</v>
      </c>
      <c r="AD3" s="29" t="s">
        <v>83</v>
      </c>
      <c r="AF3" s="29" t="s">
        <v>84</v>
      </c>
      <c r="AH3" s="29" t="s">
        <v>85</v>
      </c>
      <c r="AJ3" s="29" t="s">
        <v>89</v>
      </c>
      <c r="AK3" s="29" t="s">
        <v>97</v>
      </c>
      <c r="AR3" s="29" t="s">
        <v>98</v>
      </c>
      <c r="AT3" s="29" t="s">
        <v>103</v>
      </c>
      <c r="AY3" s="29" t="s">
        <v>105</v>
      </c>
      <c r="AZ3" s="29" t="s">
        <v>106</v>
      </c>
      <c r="BB3" s="29" t="s">
        <v>107</v>
      </c>
      <c r="BC3" s="29" t="s">
        <v>109</v>
      </c>
      <c r="BE3" s="29" t="s">
        <v>111</v>
      </c>
      <c r="BG3" s="29" t="s">
        <v>110</v>
      </c>
      <c r="BI3" s="29" t="s">
        <v>112</v>
      </c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</row>
    <row r="4" spans="1:355" customFormat="1" ht="9" customHeight="1" x14ac:dyDescent="0.35"/>
    <row r="5" spans="1:355" customFormat="1" ht="10.5" customHeight="1" x14ac:dyDescent="0.35">
      <c r="D5" s="119">
        <f>COUNTBLANK(D7:D1126)</f>
        <v>32</v>
      </c>
      <c r="E5" s="119">
        <f t="shared" ref="E5:BK5" si="0">COUNTBLANK(E7:E1126)</f>
        <v>32</v>
      </c>
      <c r="F5" s="119">
        <f t="shared" si="0"/>
        <v>32</v>
      </c>
      <c r="G5" s="119">
        <f t="shared" si="0"/>
        <v>32</v>
      </c>
      <c r="H5" s="119">
        <f t="shared" si="0"/>
        <v>32</v>
      </c>
      <c r="I5" s="119">
        <f t="shared" si="0"/>
        <v>32</v>
      </c>
      <c r="J5" s="119">
        <f t="shared" si="0"/>
        <v>32</v>
      </c>
      <c r="K5" s="119">
        <f t="shared" si="0"/>
        <v>32</v>
      </c>
      <c r="L5" s="119">
        <f t="shared" si="0"/>
        <v>32</v>
      </c>
      <c r="M5" s="119">
        <f t="shared" si="0"/>
        <v>32</v>
      </c>
      <c r="N5" s="119">
        <f t="shared" si="0"/>
        <v>30</v>
      </c>
      <c r="O5" s="119">
        <f t="shared" si="0"/>
        <v>31</v>
      </c>
      <c r="P5" s="119">
        <f t="shared" si="0"/>
        <v>32</v>
      </c>
      <c r="Q5" s="119">
        <f t="shared" si="0"/>
        <v>31</v>
      </c>
      <c r="R5" s="119">
        <f t="shared" si="0"/>
        <v>31</v>
      </c>
      <c r="S5" s="119">
        <f t="shared" si="0"/>
        <v>32</v>
      </c>
      <c r="T5" s="119">
        <f t="shared" si="0"/>
        <v>0</v>
      </c>
      <c r="U5" s="119">
        <f t="shared" si="0"/>
        <v>0</v>
      </c>
      <c r="V5" s="119">
        <f t="shared" si="0"/>
        <v>0</v>
      </c>
      <c r="W5" s="119">
        <f t="shared" si="0"/>
        <v>0</v>
      </c>
      <c r="X5" s="119">
        <f t="shared" si="0"/>
        <v>0</v>
      </c>
      <c r="Y5" s="119">
        <f t="shared" si="0"/>
        <v>0</v>
      </c>
      <c r="Z5" s="119">
        <f t="shared" si="0"/>
        <v>0</v>
      </c>
      <c r="AA5" s="119">
        <f t="shared" si="0"/>
        <v>0</v>
      </c>
      <c r="AB5" s="119">
        <f t="shared" si="0"/>
        <v>0</v>
      </c>
      <c r="AC5" s="119">
        <f t="shared" si="0"/>
        <v>0</v>
      </c>
      <c r="AD5" s="119">
        <f t="shared" si="0"/>
        <v>0</v>
      </c>
      <c r="AE5" s="119">
        <f t="shared" si="0"/>
        <v>0</v>
      </c>
      <c r="AF5" s="119">
        <f t="shared" si="0"/>
        <v>0</v>
      </c>
      <c r="AG5" s="119">
        <f t="shared" si="0"/>
        <v>0</v>
      </c>
      <c r="AH5" s="119">
        <f t="shared" si="0"/>
        <v>0</v>
      </c>
      <c r="AI5" s="119">
        <f t="shared" si="0"/>
        <v>0</v>
      </c>
      <c r="AJ5" s="119">
        <f t="shared" si="0"/>
        <v>49</v>
      </c>
      <c r="AK5" s="119">
        <f t="shared" si="0"/>
        <v>32</v>
      </c>
      <c r="AL5" s="119">
        <f t="shared" si="0"/>
        <v>32</v>
      </c>
      <c r="AM5" s="119">
        <f t="shared" si="0"/>
        <v>32</v>
      </c>
      <c r="AN5" s="119">
        <f t="shared" si="0"/>
        <v>32</v>
      </c>
      <c r="AO5" s="119">
        <f t="shared" si="0"/>
        <v>32</v>
      </c>
      <c r="AP5" s="119">
        <f t="shared" si="0"/>
        <v>32</v>
      </c>
      <c r="AQ5" s="119">
        <f t="shared" si="0"/>
        <v>32</v>
      </c>
      <c r="AR5" s="119">
        <f t="shared" si="0"/>
        <v>32</v>
      </c>
      <c r="AS5" s="119">
        <f t="shared" si="0"/>
        <v>32</v>
      </c>
      <c r="AT5" s="119">
        <f t="shared" si="0"/>
        <v>96</v>
      </c>
      <c r="AU5" s="119">
        <f t="shared" si="0"/>
        <v>96</v>
      </c>
      <c r="AV5" s="119">
        <f t="shared" si="0"/>
        <v>96</v>
      </c>
      <c r="AW5" s="119">
        <f t="shared" si="0"/>
        <v>96</v>
      </c>
      <c r="AX5" s="119">
        <f t="shared" si="0"/>
        <v>96</v>
      </c>
      <c r="AY5" s="119">
        <f t="shared" si="0"/>
        <v>0</v>
      </c>
      <c r="AZ5" s="119">
        <f t="shared" si="0"/>
        <v>32</v>
      </c>
      <c r="BA5" s="119">
        <f t="shared" si="0"/>
        <v>32</v>
      </c>
      <c r="BB5" s="119">
        <f t="shared" si="0"/>
        <v>32</v>
      </c>
      <c r="BC5" s="119">
        <f t="shared" si="0"/>
        <v>32</v>
      </c>
      <c r="BD5" s="119">
        <f t="shared" si="0"/>
        <v>32</v>
      </c>
      <c r="BE5" s="119">
        <f t="shared" si="0"/>
        <v>32</v>
      </c>
      <c r="BF5" s="119">
        <f t="shared" si="0"/>
        <v>33</v>
      </c>
      <c r="BG5" s="119">
        <f t="shared" si="0"/>
        <v>32</v>
      </c>
      <c r="BH5" s="119">
        <f t="shared" si="0"/>
        <v>32</v>
      </c>
      <c r="BI5" s="119">
        <f t="shared" si="0"/>
        <v>32</v>
      </c>
      <c r="BJ5" s="119">
        <f t="shared" si="0"/>
        <v>32</v>
      </c>
      <c r="BK5" s="119">
        <f t="shared" si="0"/>
        <v>32</v>
      </c>
    </row>
    <row r="6" spans="1:355" s="11" customFormat="1" ht="39.4" x14ac:dyDescent="0.35">
      <c r="B6" s="10" t="s">
        <v>0</v>
      </c>
      <c r="D6" s="12" t="s">
        <v>31</v>
      </c>
      <c r="E6" s="12" t="s">
        <v>63</v>
      </c>
      <c r="F6" s="12" t="s">
        <v>64</v>
      </c>
      <c r="G6" s="12" t="s">
        <v>66</v>
      </c>
      <c r="H6" s="12" t="s">
        <v>68</v>
      </c>
      <c r="I6" s="12" t="s">
        <v>70</v>
      </c>
      <c r="J6" s="12" t="s">
        <v>115</v>
      </c>
      <c r="K6" s="12" t="s">
        <v>139</v>
      </c>
      <c r="L6" s="12" t="s">
        <v>114</v>
      </c>
      <c r="M6" s="12" t="s">
        <v>151</v>
      </c>
      <c r="N6" s="12" t="s">
        <v>113</v>
      </c>
      <c r="O6" s="12" t="s">
        <v>117</v>
      </c>
      <c r="P6" s="12" t="s">
        <v>116</v>
      </c>
      <c r="Q6" s="12" t="s">
        <v>118</v>
      </c>
      <c r="R6" s="12" t="s">
        <v>202</v>
      </c>
      <c r="S6" s="12" t="s">
        <v>203</v>
      </c>
      <c r="T6" s="12" t="s">
        <v>141</v>
      </c>
      <c r="U6" s="12" t="s">
        <v>119</v>
      </c>
      <c r="V6" s="12" t="s">
        <v>142</v>
      </c>
      <c r="W6" s="12" t="s">
        <v>120</v>
      </c>
      <c r="X6" s="12" t="s">
        <v>143</v>
      </c>
      <c r="Y6" s="12" t="s">
        <v>121</v>
      </c>
      <c r="Z6" s="12" t="s">
        <v>123</v>
      </c>
      <c r="AA6" s="12" t="s">
        <v>124</v>
      </c>
      <c r="AB6" s="12" t="s">
        <v>80</v>
      </c>
      <c r="AC6" s="12" t="s">
        <v>122</v>
      </c>
      <c r="AD6" s="12" t="s">
        <v>125</v>
      </c>
      <c r="AE6" s="12" t="s">
        <v>126</v>
      </c>
      <c r="AF6" s="12" t="s">
        <v>127</v>
      </c>
      <c r="AG6" s="12" t="s">
        <v>128</v>
      </c>
      <c r="AH6" s="12" t="s">
        <v>175</v>
      </c>
      <c r="AI6" s="12" t="s">
        <v>176</v>
      </c>
      <c r="AJ6" s="12" t="s">
        <v>129</v>
      </c>
      <c r="AK6" s="12" t="s">
        <v>90</v>
      </c>
      <c r="AL6" s="12" t="s">
        <v>91</v>
      </c>
      <c r="AM6" s="12" t="s">
        <v>92</v>
      </c>
      <c r="AN6" s="12" t="s">
        <v>93</v>
      </c>
      <c r="AO6" s="12" t="s">
        <v>94</v>
      </c>
      <c r="AP6" s="12" t="s">
        <v>95</v>
      </c>
      <c r="AQ6" s="12" t="s">
        <v>96</v>
      </c>
      <c r="AR6" s="12" t="s">
        <v>82</v>
      </c>
      <c r="AS6" s="12" t="s">
        <v>130</v>
      </c>
      <c r="AT6" s="12" t="s">
        <v>99</v>
      </c>
      <c r="AU6" s="12" t="s">
        <v>100</v>
      </c>
      <c r="AV6" s="12" t="s">
        <v>101</v>
      </c>
      <c r="AW6" s="12" t="s">
        <v>102</v>
      </c>
      <c r="AX6" s="12" t="s">
        <v>30</v>
      </c>
      <c r="AY6" s="12" t="s">
        <v>131</v>
      </c>
      <c r="AZ6" s="12" t="s">
        <v>144</v>
      </c>
      <c r="BA6" s="12" t="s">
        <v>132</v>
      </c>
      <c r="BB6" s="12" t="s">
        <v>107</v>
      </c>
      <c r="BC6" s="12" t="s">
        <v>108</v>
      </c>
      <c r="BD6" s="12" t="s">
        <v>133</v>
      </c>
      <c r="BE6" s="12" t="s">
        <v>145</v>
      </c>
      <c r="BF6" s="12" t="s">
        <v>146</v>
      </c>
      <c r="BG6" s="12" t="s">
        <v>147</v>
      </c>
      <c r="BH6" s="12" t="s">
        <v>148</v>
      </c>
      <c r="BI6" s="12" t="s">
        <v>149</v>
      </c>
      <c r="BJ6" s="12" t="s">
        <v>150</v>
      </c>
      <c r="BK6" s="12" t="s">
        <v>209</v>
      </c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</row>
    <row r="7" spans="1:355" s="17" customFormat="1" x14ac:dyDescent="0.35">
      <c r="A7" s="28">
        <v>1</v>
      </c>
      <c r="B7" s="13" t="s">
        <v>32</v>
      </c>
      <c r="C7" s="14" t="s">
        <v>26</v>
      </c>
      <c r="D7" s="15">
        <v>22</v>
      </c>
      <c r="E7" s="15">
        <v>0</v>
      </c>
      <c r="F7" s="15">
        <v>0</v>
      </c>
      <c r="G7" s="15">
        <v>5</v>
      </c>
      <c r="H7" s="15">
        <v>16</v>
      </c>
      <c r="I7" s="15">
        <v>0</v>
      </c>
      <c r="J7" s="15">
        <v>31.818181818181817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21.052631578947366</v>
      </c>
      <c r="R7" s="15">
        <v>0</v>
      </c>
      <c r="S7" s="15">
        <v>0</v>
      </c>
      <c r="T7" s="16">
        <v>0</v>
      </c>
      <c r="U7" s="15">
        <v>0</v>
      </c>
      <c r="V7" s="16">
        <v>0</v>
      </c>
      <c r="W7" s="118">
        <v>0</v>
      </c>
      <c r="X7" s="118">
        <v>0</v>
      </c>
      <c r="Y7" s="118">
        <v>0</v>
      </c>
      <c r="Z7" s="15">
        <v>0</v>
      </c>
      <c r="AA7" s="15">
        <v>0</v>
      </c>
      <c r="AB7" s="15">
        <v>3</v>
      </c>
      <c r="AC7" s="15">
        <v>23.076923076923077</v>
      </c>
      <c r="AD7" s="15">
        <v>50</v>
      </c>
      <c r="AE7" s="15">
        <v>0</v>
      </c>
      <c r="AF7" s="15">
        <v>0</v>
      </c>
      <c r="AG7" s="15">
        <v>42.857142857142854</v>
      </c>
      <c r="AH7" s="15">
        <v>100</v>
      </c>
      <c r="AI7" s="15">
        <v>0</v>
      </c>
      <c r="AJ7" s="16">
        <v>770</v>
      </c>
      <c r="AK7" s="5">
        <v>0</v>
      </c>
      <c r="AL7" s="5">
        <v>0</v>
      </c>
      <c r="AM7" s="5">
        <v>0</v>
      </c>
      <c r="AN7" s="5">
        <v>16</v>
      </c>
      <c r="AO7" s="5">
        <v>0</v>
      </c>
      <c r="AP7" s="5">
        <v>0</v>
      </c>
      <c r="AQ7" s="5">
        <v>0</v>
      </c>
      <c r="AR7" s="5">
        <v>4</v>
      </c>
      <c r="AS7" s="5">
        <v>26.666666666666668</v>
      </c>
      <c r="AT7" s="138">
        <v>0</v>
      </c>
      <c r="AU7" s="138">
        <v>0</v>
      </c>
      <c r="AV7" s="138">
        <v>0</v>
      </c>
      <c r="AW7" s="138">
        <v>0</v>
      </c>
      <c r="AX7" s="138">
        <v>0</v>
      </c>
      <c r="AY7" s="5">
        <v>100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6">
        <v>0</v>
      </c>
      <c r="BH7" s="5">
        <v>0</v>
      </c>
      <c r="BI7" s="5">
        <v>0</v>
      </c>
      <c r="BJ7" s="5">
        <v>0</v>
      </c>
      <c r="BK7" s="5">
        <v>5</v>
      </c>
    </row>
    <row r="8" spans="1:355" x14ac:dyDescent="0.35">
      <c r="A8" s="28">
        <v>2</v>
      </c>
      <c r="C8" s="18" t="s">
        <v>22</v>
      </c>
      <c r="D8" s="15">
        <v>58</v>
      </c>
      <c r="E8" s="19">
        <v>0</v>
      </c>
      <c r="F8" s="19">
        <v>0</v>
      </c>
      <c r="G8" s="19">
        <v>13</v>
      </c>
      <c r="H8" s="19">
        <v>40</v>
      </c>
      <c r="I8" s="19">
        <v>0</v>
      </c>
      <c r="J8" s="20">
        <v>37.931034482758619</v>
      </c>
      <c r="K8" s="20">
        <v>0</v>
      </c>
      <c r="L8" s="20">
        <v>0</v>
      </c>
      <c r="M8" s="19">
        <v>0</v>
      </c>
      <c r="N8" s="20">
        <v>0</v>
      </c>
      <c r="O8" s="20">
        <v>0</v>
      </c>
      <c r="P8" s="20">
        <v>0</v>
      </c>
      <c r="Q8" s="20">
        <v>0</v>
      </c>
      <c r="R8" s="19">
        <v>0</v>
      </c>
      <c r="S8" s="20">
        <v>0</v>
      </c>
      <c r="T8" s="19">
        <v>0</v>
      </c>
      <c r="U8" s="20">
        <v>0</v>
      </c>
      <c r="V8" s="19">
        <v>0</v>
      </c>
      <c r="W8" s="118">
        <v>0</v>
      </c>
      <c r="X8" s="118">
        <v>0</v>
      </c>
      <c r="Y8" s="118">
        <v>0</v>
      </c>
      <c r="Z8" s="20">
        <v>0</v>
      </c>
      <c r="AA8" s="20">
        <v>86.486486486486484</v>
      </c>
      <c r="AB8" s="19">
        <v>3</v>
      </c>
      <c r="AC8" s="15">
        <v>7.8947368421052628</v>
      </c>
      <c r="AD8" s="20">
        <v>86.956521739130437</v>
      </c>
      <c r="AE8" s="15">
        <v>55.000000000000007</v>
      </c>
      <c r="AF8" s="15">
        <v>64.285714285714292</v>
      </c>
      <c r="AG8" s="20">
        <v>100</v>
      </c>
      <c r="AH8" s="20">
        <v>10.256410256410255</v>
      </c>
      <c r="AI8" s="20">
        <v>51.282051282051277</v>
      </c>
      <c r="AJ8" s="3">
        <v>491.66666666666663</v>
      </c>
      <c r="AK8" s="6">
        <v>0</v>
      </c>
      <c r="AL8" s="6">
        <v>0</v>
      </c>
      <c r="AM8" s="6">
        <v>0</v>
      </c>
      <c r="AN8" s="6">
        <v>39</v>
      </c>
      <c r="AO8" s="6">
        <v>0</v>
      </c>
      <c r="AP8" s="6">
        <v>0</v>
      </c>
      <c r="AQ8" s="6">
        <v>3</v>
      </c>
      <c r="AR8" s="6">
        <v>27</v>
      </c>
      <c r="AS8" s="6">
        <v>50</v>
      </c>
      <c r="AT8" s="138">
        <v>0</v>
      </c>
      <c r="AU8" s="138">
        <v>0</v>
      </c>
      <c r="AV8" s="138">
        <v>1</v>
      </c>
      <c r="AW8" s="138">
        <v>0</v>
      </c>
      <c r="AX8" s="138">
        <v>1</v>
      </c>
      <c r="AY8" s="6">
        <v>76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13</v>
      </c>
    </row>
    <row r="9" spans="1:355" x14ac:dyDescent="0.35">
      <c r="A9" s="28">
        <v>3</v>
      </c>
      <c r="C9" s="18" t="s">
        <v>134</v>
      </c>
      <c r="D9" s="15">
        <v>111</v>
      </c>
      <c r="E9" s="19">
        <v>0</v>
      </c>
      <c r="F9" s="19">
        <v>3</v>
      </c>
      <c r="G9" s="19">
        <v>4</v>
      </c>
      <c r="H9" s="19">
        <v>80</v>
      </c>
      <c r="I9" s="19">
        <v>21</v>
      </c>
      <c r="J9" s="20">
        <v>56.756756756756758</v>
      </c>
      <c r="K9" s="20">
        <v>0</v>
      </c>
      <c r="L9" s="20">
        <v>0</v>
      </c>
      <c r="M9" s="19">
        <v>0</v>
      </c>
      <c r="N9" s="20">
        <v>0</v>
      </c>
      <c r="O9" s="20">
        <v>0</v>
      </c>
      <c r="P9" s="20">
        <v>0</v>
      </c>
      <c r="Q9" s="20">
        <v>14.814814814814813</v>
      </c>
      <c r="R9" s="19">
        <v>0</v>
      </c>
      <c r="S9" s="20">
        <v>0</v>
      </c>
      <c r="T9" s="19">
        <v>0</v>
      </c>
      <c r="U9" s="20">
        <v>0</v>
      </c>
      <c r="V9" s="19">
        <v>0</v>
      </c>
      <c r="W9" s="118">
        <v>0</v>
      </c>
      <c r="X9" s="118">
        <v>0</v>
      </c>
      <c r="Y9" s="118">
        <v>0</v>
      </c>
      <c r="Z9" s="20">
        <v>40.74074074074074</v>
      </c>
      <c r="AA9" s="20">
        <v>40.74074074074074</v>
      </c>
      <c r="AB9" s="19">
        <v>0</v>
      </c>
      <c r="AC9" s="20">
        <v>0</v>
      </c>
      <c r="AD9" s="20">
        <v>76.31578947368422</v>
      </c>
      <c r="AE9" s="20">
        <v>75.609756097560975</v>
      </c>
      <c r="AF9" s="15">
        <v>100</v>
      </c>
      <c r="AG9" s="20">
        <v>77.142857142857153</v>
      </c>
      <c r="AH9" s="20">
        <v>18.64406779661017</v>
      </c>
      <c r="AI9" s="20">
        <v>50.847457627118644</v>
      </c>
      <c r="AJ9" s="3">
        <v>500</v>
      </c>
      <c r="AK9" s="6">
        <v>0</v>
      </c>
      <c r="AL9" s="6">
        <v>56</v>
      </c>
      <c r="AM9" s="6">
        <v>0</v>
      </c>
      <c r="AN9" s="6">
        <v>12</v>
      </c>
      <c r="AO9" s="6">
        <v>0</v>
      </c>
      <c r="AP9" s="6">
        <v>0</v>
      </c>
      <c r="AQ9" s="6">
        <v>31</v>
      </c>
      <c r="AR9" s="6">
        <v>4</v>
      </c>
      <c r="AS9" s="6">
        <v>3.669724770642202</v>
      </c>
      <c r="AT9" s="138">
        <v>0</v>
      </c>
      <c r="AU9" s="138">
        <v>0</v>
      </c>
      <c r="AV9" s="138">
        <v>0</v>
      </c>
      <c r="AW9" s="138">
        <v>0</v>
      </c>
      <c r="AX9" s="138">
        <v>0</v>
      </c>
      <c r="AY9" s="6">
        <v>18.627450980392158</v>
      </c>
      <c r="AZ9" s="6">
        <v>0</v>
      </c>
      <c r="BA9" s="6">
        <v>0</v>
      </c>
      <c r="BB9" s="6">
        <v>4</v>
      </c>
      <c r="BC9" s="6">
        <v>26</v>
      </c>
      <c r="BD9" s="6">
        <v>23.853211009174313</v>
      </c>
      <c r="BE9" s="6">
        <v>0</v>
      </c>
      <c r="BF9" s="6">
        <v>0</v>
      </c>
      <c r="BG9" s="6">
        <v>9</v>
      </c>
      <c r="BH9" s="6">
        <v>10.975609756097562</v>
      </c>
      <c r="BI9" s="6">
        <v>16</v>
      </c>
      <c r="BJ9" s="6">
        <v>66.666666666666657</v>
      </c>
      <c r="BK9" s="6">
        <v>4</v>
      </c>
    </row>
    <row r="10" spans="1:355" x14ac:dyDescent="0.35">
      <c r="A10" s="28">
        <v>4</v>
      </c>
      <c r="C10" s="18" t="s">
        <v>137</v>
      </c>
      <c r="D10" s="15">
        <v>62</v>
      </c>
      <c r="E10" s="19">
        <v>0</v>
      </c>
      <c r="F10" s="19">
        <v>0</v>
      </c>
      <c r="G10" s="19">
        <v>15</v>
      </c>
      <c r="H10" s="19">
        <v>41</v>
      </c>
      <c r="I10" s="19">
        <v>0</v>
      </c>
      <c r="J10" s="20">
        <v>54.838709677419352</v>
      </c>
      <c r="K10" s="20">
        <v>0</v>
      </c>
      <c r="L10" s="20">
        <v>0</v>
      </c>
      <c r="M10" s="19">
        <v>0</v>
      </c>
      <c r="N10" s="20">
        <v>0</v>
      </c>
      <c r="O10" s="20">
        <v>0</v>
      </c>
      <c r="P10" s="20">
        <v>0</v>
      </c>
      <c r="Q10" s="20">
        <v>54.385964912280706</v>
      </c>
      <c r="R10" s="19">
        <v>6</v>
      </c>
      <c r="S10" s="20">
        <v>42.857142857142854</v>
      </c>
      <c r="T10" s="19">
        <v>0</v>
      </c>
      <c r="U10" s="20">
        <v>0</v>
      </c>
      <c r="V10" s="19">
        <v>7</v>
      </c>
      <c r="W10" s="118">
        <v>70</v>
      </c>
      <c r="X10" s="118">
        <v>7</v>
      </c>
      <c r="Y10" s="118">
        <v>58.333333333333336</v>
      </c>
      <c r="Z10" s="20">
        <v>37.5</v>
      </c>
      <c r="AA10" s="20">
        <v>9.375</v>
      </c>
      <c r="AB10" s="19">
        <v>11</v>
      </c>
      <c r="AC10" s="20">
        <v>31.428571428571427</v>
      </c>
      <c r="AD10" s="20">
        <v>70</v>
      </c>
      <c r="AE10" s="20">
        <v>40</v>
      </c>
      <c r="AF10" s="20">
        <v>53.846153846153847</v>
      </c>
      <c r="AG10" s="20">
        <v>54.838709677419352</v>
      </c>
      <c r="AH10" s="20">
        <v>51.724137931034484</v>
      </c>
      <c r="AI10" s="20">
        <v>20.689655172413794</v>
      </c>
      <c r="AJ10" s="3">
        <v>278.57142857142856</v>
      </c>
      <c r="AK10" s="6">
        <v>14</v>
      </c>
      <c r="AL10" s="6">
        <v>44</v>
      </c>
      <c r="AM10" s="6">
        <v>0</v>
      </c>
      <c r="AN10" s="6">
        <v>0</v>
      </c>
      <c r="AO10" s="6">
        <v>0</v>
      </c>
      <c r="AP10" s="6">
        <v>0</v>
      </c>
      <c r="AQ10" s="6">
        <v>3</v>
      </c>
      <c r="AR10" s="6">
        <v>17</v>
      </c>
      <c r="AS10" s="6">
        <v>27.419354838709676</v>
      </c>
      <c r="AT10" s="138">
        <v>0</v>
      </c>
      <c r="AU10" s="138">
        <v>0</v>
      </c>
      <c r="AV10" s="138">
        <v>0</v>
      </c>
      <c r="AW10" s="138">
        <v>0</v>
      </c>
      <c r="AX10" s="138">
        <v>0</v>
      </c>
      <c r="AY10" s="6">
        <v>64.516129032258064</v>
      </c>
      <c r="AZ10" s="6">
        <v>0</v>
      </c>
      <c r="BA10" s="6">
        <v>0</v>
      </c>
      <c r="BB10" s="6">
        <v>0</v>
      </c>
      <c r="BC10" s="6">
        <v>30</v>
      </c>
      <c r="BD10" s="6">
        <v>45.454545454545453</v>
      </c>
      <c r="BE10" s="6">
        <v>3</v>
      </c>
      <c r="BF10" s="6">
        <v>27.27272727272727</v>
      </c>
      <c r="BG10" s="6">
        <v>23</v>
      </c>
      <c r="BH10" s="6">
        <v>48.936170212765958</v>
      </c>
      <c r="BI10" s="6">
        <v>0</v>
      </c>
      <c r="BJ10" s="6">
        <v>0</v>
      </c>
      <c r="BK10" s="6">
        <v>15</v>
      </c>
    </row>
    <row r="11" spans="1:355" x14ac:dyDescent="0.35">
      <c r="A11" s="28">
        <v>5</v>
      </c>
      <c r="C11" s="18" t="s">
        <v>16</v>
      </c>
      <c r="D11" s="15">
        <v>27</v>
      </c>
      <c r="E11" s="19">
        <v>0</v>
      </c>
      <c r="F11" s="19">
        <v>0</v>
      </c>
      <c r="G11" s="19">
        <v>0</v>
      </c>
      <c r="H11" s="19">
        <v>23</v>
      </c>
      <c r="I11" s="19">
        <v>0</v>
      </c>
      <c r="J11" s="20">
        <v>59.259259259259252</v>
      </c>
      <c r="K11" s="20">
        <v>0</v>
      </c>
      <c r="L11" s="20">
        <v>0</v>
      </c>
      <c r="M11" s="19">
        <v>0</v>
      </c>
      <c r="N11" s="20">
        <v>0</v>
      </c>
      <c r="O11" s="20">
        <v>3</v>
      </c>
      <c r="P11" s="20">
        <v>100</v>
      </c>
      <c r="Q11" s="20">
        <v>40</v>
      </c>
      <c r="R11" s="19">
        <v>0</v>
      </c>
      <c r="S11" s="20">
        <v>0</v>
      </c>
      <c r="T11" s="19">
        <v>0</v>
      </c>
      <c r="U11" s="20">
        <v>0</v>
      </c>
      <c r="V11" s="19">
        <v>0</v>
      </c>
      <c r="W11" s="118">
        <v>0</v>
      </c>
      <c r="X11" s="118">
        <v>0</v>
      </c>
      <c r="Y11" s="118">
        <v>0</v>
      </c>
      <c r="Z11" s="20">
        <v>25</v>
      </c>
      <c r="AA11" s="20">
        <v>0</v>
      </c>
      <c r="AB11" s="19">
        <v>0</v>
      </c>
      <c r="AC11" s="20">
        <v>0</v>
      </c>
      <c r="AD11" s="20">
        <v>72.727272727272734</v>
      </c>
      <c r="AE11" s="20">
        <v>50</v>
      </c>
      <c r="AF11" s="20">
        <v>0</v>
      </c>
      <c r="AG11" s="20">
        <v>68.181818181818173</v>
      </c>
      <c r="AH11" s="20">
        <v>70</v>
      </c>
      <c r="AI11" s="20">
        <v>0</v>
      </c>
      <c r="AJ11" s="3">
        <v>700</v>
      </c>
      <c r="AK11" s="6">
        <v>11</v>
      </c>
      <c r="AL11" s="6">
        <v>3</v>
      </c>
      <c r="AM11" s="6">
        <v>0</v>
      </c>
      <c r="AN11" s="6">
        <v>0</v>
      </c>
      <c r="AO11" s="6">
        <v>0</v>
      </c>
      <c r="AP11" s="6">
        <v>0</v>
      </c>
      <c r="AQ11" s="6">
        <v>7</v>
      </c>
      <c r="AR11" s="6">
        <v>4</v>
      </c>
      <c r="AS11" s="6">
        <v>17.391304347826086</v>
      </c>
      <c r="AT11" s="138">
        <v>1</v>
      </c>
      <c r="AU11" s="138">
        <v>0</v>
      </c>
      <c r="AV11" s="138">
        <v>0</v>
      </c>
      <c r="AW11" s="138">
        <v>0</v>
      </c>
      <c r="AX11" s="138">
        <v>1</v>
      </c>
      <c r="AY11" s="6">
        <v>25</v>
      </c>
      <c r="AZ11" s="6">
        <v>0</v>
      </c>
      <c r="BA11" s="6">
        <v>0</v>
      </c>
      <c r="BB11" s="6">
        <v>0</v>
      </c>
      <c r="BC11" s="6">
        <v>3</v>
      </c>
      <c r="BD11" s="6">
        <v>12.5</v>
      </c>
      <c r="BE11" s="6">
        <v>0</v>
      </c>
      <c r="BF11" s="6">
        <v>0</v>
      </c>
      <c r="BG11" s="6">
        <v>6</v>
      </c>
      <c r="BH11" s="6">
        <v>22.222222222222221</v>
      </c>
      <c r="BI11" s="6">
        <v>0</v>
      </c>
      <c r="BJ11" s="6">
        <v>0</v>
      </c>
      <c r="BK11" s="6">
        <v>0</v>
      </c>
    </row>
    <row r="12" spans="1:355" x14ac:dyDescent="0.35">
      <c r="A12" s="28">
        <v>6</v>
      </c>
      <c r="C12" s="18" t="s">
        <v>138</v>
      </c>
      <c r="D12" s="15">
        <v>3475</v>
      </c>
      <c r="E12" s="19">
        <v>48</v>
      </c>
      <c r="F12" s="19">
        <v>177</v>
      </c>
      <c r="G12" s="19">
        <v>523</v>
      </c>
      <c r="H12" s="19">
        <v>2495</v>
      </c>
      <c r="I12" s="19">
        <v>279</v>
      </c>
      <c r="J12" s="20">
        <v>55.223021582733814</v>
      </c>
      <c r="K12" s="20">
        <v>102</v>
      </c>
      <c r="L12" s="20">
        <v>6.3551401869158877</v>
      </c>
      <c r="M12" s="19">
        <v>5</v>
      </c>
      <c r="N12" s="20">
        <v>2.1008403361344539</v>
      </c>
      <c r="O12" s="20">
        <v>194</v>
      </c>
      <c r="P12" s="20">
        <v>89.230769230769241</v>
      </c>
      <c r="Q12" s="20">
        <v>9.6866096866096854</v>
      </c>
      <c r="R12" s="19">
        <v>20</v>
      </c>
      <c r="S12" s="20">
        <v>5.8997050147492622</v>
      </c>
      <c r="T12" s="19">
        <v>6</v>
      </c>
      <c r="U12" s="20">
        <v>3.6363636363636362</v>
      </c>
      <c r="V12" s="19">
        <v>13</v>
      </c>
      <c r="W12" s="118">
        <v>7.7380952380952381</v>
      </c>
      <c r="X12" s="118">
        <v>17</v>
      </c>
      <c r="Y12" s="118">
        <v>5.1359516616314203</v>
      </c>
      <c r="Z12" s="20">
        <v>12.5</v>
      </c>
      <c r="AA12" s="20">
        <v>67.5251256281407</v>
      </c>
      <c r="AB12" s="19">
        <v>155</v>
      </c>
      <c r="AC12" s="20">
        <v>8.2578582844965371</v>
      </c>
      <c r="AD12" s="20">
        <v>75</v>
      </c>
      <c r="AE12" s="20">
        <v>59.097320169252463</v>
      </c>
      <c r="AF12" s="20">
        <v>44.347826086956523</v>
      </c>
      <c r="AG12" s="20">
        <v>71.741344195519346</v>
      </c>
      <c r="AH12" s="20">
        <v>24.673784104389089</v>
      </c>
      <c r="AI12" s="20">
        <v>45.492289442467374</v>
      </c>
      <c r="AJ12" s="3">
        <v>435.51912568306011</v>
      </c>
      <c r="AK12" s="6">
        <v>348</v>
      </c>
      <c r="AL12" s="6">
        <v>449</v>
      </c>
      <c r="AM12" s="6">
        <v>3</v>
      </c>
      <c r="AN12" s="6">
        <v>5</v>
      </c>
      <c r="AO12" s="6">
        <v>0</v>
      </c>
      <c r="AP12" s="6">
        <v>10</v>
      </c>
      <c r="AQ12" s="6">
        <v>2517</v>
      </c>
      <c r="AR12" s="6">
        <v>952</v>
      </c>
      <c r="AS12" s="6">
        <v>28.257643217571982</v>
      </c>
      <c r="AT12" s="138">
        <v>34</v>
      </c>
      <c r="AU12" s="138">
        <v>0</v>
      </c>
      <c r="AV12" s="138">
        <v>18</v>
      </c>
      <c r="AW12" s="138">
        <v>26</v>
      </c>
      <c r="AX12" s="138">
        <v>78</v>
      </c>
      <c r="AY12" s="6">
        <v>21.517119244391971</v>
      </c>
      <c r="AZ12" s="6">
        <v>8</v>
      </c>
      <c r="BA12" s="6">
        <v>0.50125313283208017</v>
      </c>
      <c r="BB12" s="6">
        <v>18</v>
      </c>
      <c r="BC12" s="6">
        <v>1011</v>
      </c>
      <c r="BD12" s="6">
        <v>29.143845488613433</v>
      </c>
      <c r="BE12" s="6">
        <v>106</v>
      </c>
      <c r="BF12" s="6">
        <v>20</v>
      </c>
      <c r="BG12" s="6">
        <v>658</v>
      </c>
      <c r="BH12" s="6">
        <v>26.489533011272144</v>
      </c>
      <c r="BI12" s="6">
        <v>200</v>
      </c>
      <c r="BJ12" s="6">
        <v>71.17437722419929</v>
      </c>
      <c r="BK12" s="6">
        <v>523</v>
      </c>
    </row>
    <row r="13" spans="1:355" x14ac:dyDescent="0.35">
      <c r="A13" s="28">
        <v>7</v>
      </c>
      <c r="C13" s="18" t="s">
        <v>2</v>
      </c>
      <c r="D13" s="15">
        <v>3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20">
        <v>0</v>
      </c>
      <c r="K13" s="20">
        <v>0</v>
      </c>
      <c r="L13" s="20">
        <v>0</v>
      </c>
      <c r="M13" s="19">
        <v>0</v>
      </c>
      <c r="N13" s="20">
        <v>0</v>
      </c>
      <c r="O13" s="20">
        <v>0</v>
      </c>
      <c r="P13" s="20">
        <v>0</v>
      </c>
      <c r="Q13" s="20">
        <v>0</v>
      </c>
      <c r="R13" s="19">
        <v>0</v>
      </c>
      <c r="S13" s="20">
        <v>0</v>
      </c>
      <c r="T13" s="19">
        <v>0</v>
      </c>
      <c r="U13" s="20">
        <v>0</v>
      </c>
      <c r="V13" s="19">
        <v>0</v>
      </c>
      <c r="W13" s="118">
        <v>0</v>
      </c>
      <c r="X13" s="118">
        <v>0</v>
      </c>
      <c r="Y13" s="118">
        <v>0</v>
      </c>
      <c r="Z13" s="20">
        <v>0</v>
      </c>
      <c r="AA13" s="20">
        <v>0</v>
      </c>
      <c r="AB13" s="19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3" t="s">
        <v>140</v>
      </c>
      <c r="AK13" s="6">
        <v>0</v>
      </c>
      <c r="AL13" s="6">
        <v>3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138"/>
      <c r="AU13" s="138"/>
      <c r="AV13" s="138"/>
      <c r="AW13" s="138"/>
      <c r="AX13" s="138"/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</row>
    <row r="14" spans="1:355" x14ac:dyDescent="0.35">
      <c r="A14" s="28">
        <v>8</v>
      </c>
      <c r="C14" s="18" t="s">
        <v>6</v>
      </c>
      <c r="D14" s="15">
        <v>369</v>
      </c>
      <c r="E14" s="19">
        <v>0</v>
      </c>
      <c r="F14" s="19">
        <v>4</v>
      </c>
      <c r="G14" s="19">
        <v>3</v>
      </c>
      <c r="H14" s="19">
        <v>173</v>
      </c>
      <c r="I14" s="19">
        <v>192</v>
      </c>
      <c r="J14" s="20">
        <v>53.387533875338754</v>
      </c>
      <c r="K14" s="20">
        <v>7</v>
      </c>
      <c r="L14" s="20">
        <v>25.925925925925924</v>
      </c>
      <c r="M14" s="19">
        <v>0</v>
      </c>
      <c r="N14" s="20">
        <v>0</v>
      </c>
      <c r="O14" s="20">
        <v>35</v>
      </c>
      <c r="P14" s="20">
        <v>72.222222222222214</v>
      </c>
      <c r="Q14" s="20">
        <v>44.797687861271676</v>
      </c>
      <c r="R14" s="19">
        <v>0</v>
      </c>
      <c r="S14" s="20">
        <v>0</v>
      </c>
      <c r="T14" s="19">
        <v>0</v>
      </c>
      <c r="U14" s="20">
        <v>0</v>
      </c>
      <c r="V14" s="19">
        <v>0</v>
      </c>
      <c r="W14" s="118">
        <v>0</v>
      </c>
      <c r="X14" s="118">
        <v>0</v>
      </c>
      <c r="Y14" s="118">
        <v>0</v>
      </c>
      <c r="Z14" s="20">
        <v>42.307692307692307</v>
      </c>
      <c r="AA14" s="20">
        <v>46.153846153846153</v>
      </c>
      <c r="AB14" s="19">
        <v>6</v>
      </c>
      <c r="AC14" s="20">
        <v>4.4117647058823533</v>
      </c>
      <c r="AD14" s="20">
        <v>84.883720930232556</v>
      </c>
      <c r="AE14" s="20">
        <v>67.415730337078656</v>
      </c>
      <c r="AF14" s="20">
        <v>0</v>
      </c>
      <c r="AG14" s="20">
        <v>75.739644970414204</v>
      </c>
      <c r="AH14" s="20">
        <v>32.592592592592595</v>
      </c>
      <c r="AI14" s="20">
        <v>31.111111111111111</v>
      </c>
      <c r="AJ14" s="3">
        <v>467</v>
      </c>
      <c r="AK14" s="6">
        <v>0</v>
      </c>
      <c r="AL14" s="6">
        <v>329</v>
      </c>
      <c r="AM14" s="6">
        <v>0</v>
      </c>
      <c r="AN14" s="6">
        <v>3</v>
      </c>
      <c r="AO14" s="6">
        <v>0</v>
      </c>
      <c r="AP14" s="6">
        <v>0</v>
      </c>
      <c r="AQ14" s="6">
        <v>34</v>
      </c>
      <c r="AR14" s="6">
        <v>5</v>
      </c>
      <c r="AS14" s="6">
        <v>1.392757660167131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6">
        <v>6.0344827586206895</v>
      </c>
      <c r="AZ14" s="6">
        <v>0</v>
      </c>
      <c r="BA14" s="6">
        <v>0</v>
      </c>
      <c r="BB14" s="6">
        <v>33</v>
      </c>
      <c r="BC14" s="6">
        <v>49</v>
      </c>
      <c r="BD14" s="6">
        <v>13.315217391304349</v>
      </c>
      <c r="BE14" s="6">
        <v>0</v>
      </c>
      <c r="BF14" s="6">
        <v>0</v>
      </c>
      <c r="BG14" s="6">
        <v>10</v>
      </c>
      <c r="BH14" s="6">
        <v>5.5555555555555554</v>
      </c>
      <c r="BI14" s="6">
        <v>41</v>
      </c>
      <c r="BJ14" s="6">
        <v>21.808510638297875</v>
      </c>
      <c r="BK14" s="6">
        <v>3</v>
      </c>
    </row>
    <row r="15" spans="1:355" x14ac:dyDescent="0.35">
      <c r="A15" s="28">
        <v>9</v>
      </c>
      <c r="C15" s="18" t="s">
        <v>10</v>
      </c>
      <c r="D15" s="15">
        <v>234</v>
      </c>
      <c r="E15" s="19">
        <v>3</v>
      </c>
      <c r="F15" s="19">
        <v>6</v>
      </c>
      <c r="G15" s="19">
        <v>7</v>
      </c>
      <c r="H15" s="19">
        <v>111</v>
      </c>
      <c r="I15" s="19">
        <v>108</v>
      </c>
      <c r="J15" s="20">
        <v>52.991452991452995</v>
      </c>
      <c r="K15" s="20">
        <v>5</v>
      </c>
      <c r="L15" s="20">
        <v>13.513513513513514</v>
      </c>
      <c r="M15" s="19">
        <v>0</v>
      </c>
      <c r="N15" s="20">
        <v>0</v>
      </c>
      <c r="O15" s="20">
        <v>20</v>
      </c>
      <c r="P15" s="20">
        <v>85</v>
      </c>
      <c r="Q15" s="20">
        <v>21.226415094339622</v>
      </c>
      <c r="R15" s="19">
        <v>0</v>
      </c>
      <c r="S15" s="20">
        <v>0</v>
      </c>
      <c r="T15" s="19">
        <v>0</v>
      </c>
      <c r="U15" s="20">
        <v>0</v>
      </c>
      <c r="V15" s="19">
        <v>0</v>
      </c>
      <c r="W15" s="20">
        <v>0</v>
      </c>
      <c r="X15" s="19">
        <v>0</v>
      </c>
      <c r="Y15" s="20">
        <v>0</v>
      </c>
      <c r="Z15" s="20">
        <v>0</v>
      </c>
      <c r="AA15" s="20">
        <v>92.307692307692307</v>
      </c>
      <c r="AB15" s="19">
        <v>0</v>
      </c>
      <c r="AC15" s="20">
        <v>0</v>
      </c>
      <c r="AD15" s="20">
        <v>83.050847457627114</v>
      </c>
      <c r="AE15" s="20">
        <v>67.241379310344826</v>
      </c>
      <c r="AF15" s="20">
        <v>100</v>
      </c>
      <c r="AG15" s="20">
        <v>79.381443298969074</v>
      </c>
      <c r="AH15" s="20">
        <v>9.7826086956521738</v>
      </c>
      <c r="AI15" s="20">
        <v>65.217391304347828</v>
      </c>
      <c r="AJ15" s="3">
        <v>588.23529411764707</v>
      </c>
      <c r="AK15" s="6">
        <v>0</v>
      </c>
      <c r="AL15" s="6">
        <v>186</v>
      </c>
      <c r="AM15" s="6">
        <v>0</v>
      </c>
      <c r="AN15" s="6">
        <v>27</v>
      </c>
      <c r="AO15" s="6">
        <v>0</v>
      </c>
      <c r="AP15" s="6">
        <v>0</v>
      </c>
      <c r="AQ15" s="6">
        <v>17</v>
      </c>
      <c r="AR15" s="6">
        <v>10</v>
      </c>
      <c r="AS15" s="6">
        <v>4.4843049327354256</v>
      </c>
      <c r="AT15" s="138">
        <v>0</v>
      </c>
      <c r="AU15" s="138">
        <v>0</v>
      </c>
      <c r="AV15" s="138">
        <v>0</v>
      </c>
      <c r="AW15" s="138">
        <v>1</v>
      </c>
      <c r="AX15" s="138">
        <v>1</v>
      </c>
      <c r="AY15" s="6">
        <v>21.875</v>
      </c>
      <c r="AZ15" s="6">
        <v>0</v>
      </c>
      <c r="BA15" s="6">
        <v>0</v>
      </c>
      <c r="BB15" s="6">
        <v>21</v>
      </c>
      <c r="BC15" s="6">
        <v>6</v>
      </c>
      <c r="BD15" s="6">
        <v>2.643171806167401</v>
      </c>
      <c r="BE15" s="6">
        <v>0</v>
      </c>
      <c r="BF15" s="6">
        <v>0</v>
      </c>
      <c r="BG15" s="6">
        <v>0</v>
      </c>
      <c r="BH15" s="6">
        <v>0</v>
      </c>
      <c r="BI15" s="6">
        <v>10</v>
      </c>
      <c r="BJ15" s="6">
        <v>9.0090090090090094</v>
      </c>
      <c r="BK15" s="6">
        <v>7</v>
      </c>
    </row>
    <row r="16" spans="1:355" x14ac:dyDescent="0.35">
      <c r="A16" s="28">
        <v>10</v>
      </c>
      <c r="C16" s="18" t="s">
        <v>277</v>
      </c>
      <c r="D16" s="15">
        <v>50</v>
      </c>
      <c r="E16" s="19">
        <v>10</v>
      </c>
      <c r="F16" s="19">
        <v>14</v>
      </c>
      <c r="G16" s="19">
        <v>6</v>
      </c>
      <c r="H16" s="19">
        <v>23</v>
      </c>
      <c r="I16" s="19">
        <v>3</v>
      </c>
      <c r="J16" s="20">
        <v>50</v>
      </c>
      <c r="K16" s="20">
        <v>4</v>
      </c>
      <c r="L16" s="20">
        <v>23.52941176470588</v>
      </c>
      <c r="M16" s="19">
        <v>3</v>
      </c>
      <c r="N16" s="20">
        <v>50</v>
      </c>
      <c r="O16" s="20">
        <v>5</v>
      </c>
      <c r="P16" s="20">
        <v>100</v>
      </c>
      <c r="Q16" s="20">
        <v>40</v>
      </c>
      <c r="R16" s="19">
        <v>0</v>
      </c>
      <c r="S16" s="20">
        <v>0</v>
      </c>
      <c r="T16" s="19">
        <v>0</v>
      </c>
      <c r="U16" s="20">
        <v>0</v>
      </c>
      <c r="V16" s="19">
        <v>0</v>
      </c>
      <c r="W16" s="118">
        <v>0</v>
      </c>
      <c r="X16" s="118">
        <v>0</v>
      </c>
      <c r="Y16" s="118">
        <v>0</v>
      </c>
      <c r="Z16" s="20">
        <v>33.333333333333329</v>
      </c>
      <c r="AA16" s="20">
        <v>0</v>
      </c>
      <c r="AB16" s="19">
        <v>0</v>
      </c>
      <c r="AC16" s="20">
        <v>0</v>
      </c>
      <c r="AD16" s="20">
        <v>41.666666666666671</v>
      </c>
      <c r="AE16" s="20">
        <v>0</v>
      </c>
      <c r="AF16" s="20">
        <v>0</v>
      </c>
      <c r="AG16" s="20">
        <v>58.82352941176471</v>
      </c>
      <c r="AH16" s="20">
        <v>42.857142857142854</v>
      </c>
      <c r="AI16" s="20">
        <v>0</v>
      </c>
      <c r="AJ16" s="3">
        <v>262.5</v>
      </c>
      <c r="AK16" s="6">
        <v>0</v>
      </c>
      <c r="AL16" s="6">
        <v>11</v>
      </c>
      <c r="AM16" s="6">
        <v>0</v>
      </c>
      <c r="AN16" s="6">
        <v>33</v>
      </c>
      <c r="AO16" s="6">
        <v>0</v>
      </c>
      <c r="AP16" s="6">
        <v>0</v>
      </c>
      <c r="AQ16" s="6">
        <v>0</v>
      </c>
      <c r="AR16" s="6">
        <v>17</v>
      </c>
      <c r="AS16" s="6">
        <v>37.777777777777779</v>
      </c>
      <c r="AT16" s="138">
        <v>2</v>
      </c>
      <c r="AU16" s="138">
        <v>0</v>
      </c>
      <c r="AV16" s="138">
        <v>0</v>
      </c>
      <c r="AW16" s="138">
        <v>0</v>
      </c>
      <c r="AX16" s="138">
        <v>2</v>
      </c>
      <c r="AY16" s="6">
        <v>92.5</v>
      </c>
      <c r="AZ16" s="6">
        <v>0</v>
      </c>
      <c r="BA16" s="6">
        <v>0</v>
      </c>
      <c r="BB16" s="6">
        <v>3</v>
      </c>
      <c r="BC16" s="6">
        <v>7</v>
      </c>
      <c r="BD16" s="6">
        <v>14.000000000000002</v>
      </c>
      <c r="BE16" s="6">
        <v>0</v>
      </c>
      <c r="BF16" s="6">
        <v>0</v>
      </c>
      <c r="BG16" s="6">
        <v>3</v>
      </c>
      <c r="BH16" s="6">
        <v>13.043478260869565</v>
      </c>
      <c r="BI16" s="6">
        <v>0</v>
      </c>
      <c r="BJ16" s="6">
        <v>0</v>
      </c>
      <c r="BK16" s="6">
        <v>6</v>
      </c>
    </row>
    <row r="17" spans="1:63" x14ac:dyDescent="0.35">
      <c r="A17" s="28">
        <v>11</v>
      </c>
      <c r="C17" s="18" t="s">
        <v>1</v>
      </c>
      <c r="D17" s="15">
        <v>88</v>
      </c>
      <c r="E17" s="19">
        <v>0</v>
      </c>
      <c r="F17" s="19">
        <v>0</v>
      </c>
      <c r="G17" s="19">
        <v>10</v>
      </c>
      <c r="H17" s="19">
        <v>62</v>
      </c>
      <c r="I17" s="19">
        <v>15</v>
      </c>
      <c r="J17" s="20">
        <v>45.454545454545453</v>
      </c>
      <c r="K17" s="20">
        <v>3</v>
      </c>
      <c r="L17" s="20">
        <v>7.1428571428571423</v>
      </c>
      <c r="M17" s="19">
        <v>0</v>
      </c>
      <c r="N17" s="20">
        <v>0</v>
      </c>
      <c r="O17" s="20">
        <v>4</v>
      </c>
      <c r="P17" s="20">
        <v>100</v>
      </c>
      <c r="Q17" s="20">
        <v>7.1428571428571423</v>
      </c>
      <c r="R17" s="19">
        <v>0</v>
      </c>
      <c r="S17" s="20">
        <v>0</v>
      </c>
      <c r="T17" s="19">
        <v>0</v>
      </c>
      <c r="U17" s="20">
        <v>0</v>
      </c>
      <c r="V17" s="19">
        <v>0</v>
      </c>
      <c r="W17" s="118">
        <v>0</v>
      </c>
      <c r="X17" s="118">
        <v>0</v>
      </c>
      <c r="Y17" s="118">
        <v>0</v>
      </c>
      <c r="Z17" s="20">
        <v>21.739130434782609</v>
      </c>
      <c r="AA17" s="20">
        <v>54.347826086956516</v>
      </c>
      <c r="AB17" s="19">
        <v>0</v>
      </c>
      <c r="AC17" s="20">
        <v>0</v>
      </c>
      <c r="AD17" s="20">
        <v>100</v>
      </c>
      <c r="AE17" s="20">
        <v>90</v>
      </c>
      <c r="AF17" s="20">
        <v>100</v>
      </c>
      <c r="AG17" s="20">
        <v>92.307692307692307</v>
      </c>
      <c r="AH17" s="20">
        <v>7.8431372549019605</v>
      </c>
      <c r="AI17" s="20">
        <v>52.941176470588239</v>
      </c>
      <c r="AJ17" s="3">
        <v>900</v>
      </c>
      <c r="AK17" s="6">
        <v>0</v>
      </c>
      <c r="AL17" s="6">
        <v>25</v>
      </c>
      <c r="AM17" s="6">
        <v>35</v>
      </c>
      <c r="AN17" s="6">
        <v>0</v>
      </c>
      <c r="AO17" s="6">
        <v>0</v>
      </c>
      <c r="AP17" s="6">
        <v>0</v>
      </c>
      <c r="AQ17" s="6">
        <v>18</v>
      </c>
      <c r="AR17" s="6">
        <v>9</v>
      </c>
      <c r="AS17" s="6">
        <v>10.588235294117647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6">
        <v>36.904761904761905</v>
      </c>
      <c r="AZ17" s="6">
        <v>0</v>
      </c>
      <c r="BA17" s="6">
        <v>0</v>
      </c>
      <c r="BB17" s="6">
        <v>3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10</v>
      </c>
    </row>
    <row r="18" spans="1:63" x14ac:dyDescent="0.35">
      <c r="A18" s="28">
        <v>12</v>
      </c>
      <c r="C18" s="18" t="s">
        <v>7</v>
      </c>
      <c r="D18" s="15">
        <v>1074</v>
      </c>
      <c r="E18" s="19">
        <v>6</v>
      </c>
      <c r="F18" s="19">
        <v>13</v>
      </c>
      <c r="G18" s="19">
        <v>11</v>
      </c>
      <c r="H18" s="19">
        <v>407</v>
      </c>
      <c r="I18" s="19">
        <v>644</v>
      </c>
      <c r="J18" s="20">
        <v>49.627560521415269</v>
      </c>
      <c r="K18" s="20">
        <v>0</v>
      </c>
      <c r="L18" s="20">
        <v>0</v>
      </c>
      <c r="M18" s="19">
        <v>0</v>
      </c>
      <c r="N18" s="20">
        <v>0</v>
      </c>
      <c r="O18" s="20">
        <v>64</v>
      </c>
      <c r="P18" s="20">
        <v>72.131147540983605</v>
      </c>
      <c r="Q18" s="20">
        <v>59.171597633136095</v>
      </c>
      <c r="R18" s="19">
        <v>0</v>
      </c>
      <c r="S18" s="20">
        <v>0</v>
      </c>
      <c r="T18" s="19">
        <v>0</v>
      </c>
      <c r="U18" s="20">
        <v>0</v>
      </c>
      <c r="V18" s="19">
        <v>0</v>
      </c>
      <c r="W18" s="118">
        <v>0</v>
      </c>
      <c r="X18" s="118">
        <v>0</v>
      </c>
      <c r="Y18" s="118">
        <v>0</v>
      </c>
      <c r="Z18" s="20">
        <v>35.416666666666671</v>
      </c>
      <c r="AA18" s="20">
        <v>31.25</v>
      </c>
      <c r="AB18" s="19">
        <v>11</v>
      </c>
      <c r="AC18" s="20">
        <v>3.6789297658862878</v>
      </c>
      <c r="AD18" s="20">
        <v>78.199052132701425</v>
      </c>
      <c r="AE18" s="20">
        <v>59.693877551020414</v>
      </c>
      <c r="AF18" s="20">
        <v>87.5</v>
      </c>
      <c r="AG18" s="20">
        <v>69.273743016759781</v>
      </c>
      <c r="AH18" s="20">
        <v>27.857142857142858</v>
      </c>
      <c r="AI18" s="20">
        <v>38.928571428571431</v>
      </c>
      <c r="AJ18" s="3">
        <v>436.39455782312928</v>
      </c>
      <c r="AK18" s="6">
        <v>0</v>
      </c>
      <c r="AL18" s="6">
        <v>975</v>
      </c>
      <c r="AM18" s="6">
        <v>0</v>
      </c>
      <c r="AN18" s="6">
        <v>0</v>
      </c>
      <c r="AO18" s="6">
        <v>0</v>
      </c>
      <c r="AP18" s="6">
        <v>0</v>
      </c>
      <c r="AQ18" s="6">
        <v>63</v>
      </c>
      <c r="AR18" s="6">
        <v>34</v>
      </c>
      <c r="AS18" s="6">
        <v>3.3041788143828956</v>
      </c>
      <c r="AT18" s="138">
        <v>0</v>
      </c>
      <c r="AU18" s="138">
        <v>0</v>
      </c>
      <c r="AV18" s="138">
        <v>0</v>
      </c>
      <c r="AW18" s="138">
        <v>0</v>
      </c>
      <c r="AX18" s="138">
        <v>0</v>
      </c>
      <c r="AY18" s="6">
        <v>10</v>
      </c>
      <c r="AZ18" s="6">
        <v>0</v>
      </c>
      <c r="BA18" s="6">
        <v>0</v>
      </c>
      <c r="BB18" s="6">
        <v>108</v>
      </c>
      <c r="BC18" s="6">
        <v>223</v>
      </c>
      <c r="BD18" s="6">
        <v>20.978363123236125</v>
      </c>
      <c r="BE18" s="6">
        <v>0</v>
      </c>
      <c r="BF18" s="6">
        <v>0</v>
      </c>
      <c r="BG18" s="6">
        <v>25</v>
      </c>
      <c r="BH18" s="6">
        <v>6.1881188118811883</v>
      </c>
      <c r="BI18" s="6">
        <v>202</v>
      </c>
      <c r="BJ18" s="6">
        <v>31.464174454828658</v>
      </c>
      <c r="BK18" s="6">
        <v>11</v>
      </c>
    </row>
    <row r="19" spans="1:63" x14ac:dyDescent="0.35">
      <c r="A19" s="28">
        <v>13</v>
      </c>
      <c r="C19" s="18" t="s">
        <v>278</v>
      </c>
      <c r="D19" s="15">
        <v>407</v>
      </c>
      <c r="E19" s="19">
        <v>6</v>
      </c>
      <c r="F19" s="19">
        <v>23</v>
      </c>
      <c r="G19" s="19">
        <v>29</v>
      </c>
      <c r="H19" s="19">
        <v>288</v>
      </c>
      <c r="I19" s="19">
        <v>67</v>
      </c>
      <c r="J19" s="20">
        <v>54.299754299754298</v>
      </c>
      <c r="K19" s="20">
        <v>6</v>
      </c>
      <c r="L19" s="20">
        <v>3.6809815950920246</v>
      </c>
      <c r="M19" s="19">
        <v>0</v>
      </c>
      <c r="N19" s="20">
        <v>0</v>
      </c>
      <c r="O19" s="20">
        <v>19</v>
      </c>
      <c r="P19" s="20">
        <v>100</v>
      </c>
      <c r="Q19" s="20">
        <v>10.27027027027027</v>
      </c>
      <c r="R19" s="19">
        <v>0</v>
      </c>
      <c r="S19" s="20">
        <v>0</v>
      </c>
      <c r="T19" s="19">
        <v>0</v>
      </c>
      <c r="U19" s="20">
        <v>0</v>
      </c>
      <c r="V19" s="19">
        <v>0</v>
      </c>
      <c r="W19" s="118">
        <v>0</v>
      </c>
      <c r="X19" s="118">
        <v>0</v>
      </c>
      <c r="Y19" s="118">
        <v>0</v>
      </c>
      <c r="Z19" s="20">
        <v>14.545454545454545</v>
      </c>
      <c r="AA19" s="20">
        <v>71.515151515151516</v>
      </c>
      <c r="AB19" s="19">
        <v>13</v>
      </c>
      <c r="AC19" s="20">
        <v>5.5555555555555554</v>
      </c>
      <c r="AD19" s="20">
        <v>79.56204379562044</v>
      </c>
      <c r="AE19" s="20">
        <v>67.721518987341767</v>
      </c>
      <c r="AF19" s="20">
        <v>44.444444444444443</v>
      </c>
      <c r="AG19" s="20">
        <v>76.953125</v>
      </c>
      <c r="AH19" s="20">
        <v>17.972350230414747</v>
      </c>
      <c r="AI19" s="20">
        <v>56.221198156682028</v>
      </c>
      <c r="AJ19" s="3">
        <v>819.35483870967744</v>
      </c>
      <c r="AK19" s="6">
        <v>24</v>
      </c>
      <c r="AL19" s="6">
        <v>172</v>
      </c>
      <c r="AM19" s="6">
        <v>0</v>
      </c>
      <c r="AN19" s="6">
        <v>0</v>
      </c>
      <c r="AO19" s="6">
        <v>0</v>
      </c>
      <c r="AP19" s="6">
        <v>0</v>
      </c>
      <c r="AQ19" s="6">
        <v>195</v>
      </c>
      <c r="AR19" s="6">
        <v>57</v>
      </c>
      <c r="AS19" s="6">
        <v>13.970588235294118</v>
      </c>
      <c r="AT19" s="138">
        <v>1</v>
      </c>
      <c r="AU19" s="138">
        <v>0</v>
      </c>
      <c r="AV19" s="138">
        <v>0</v>
      </c>
      <c r="AW19" s="138">
        <v>4</v>
      </c>
      <c r="AX19" s="138">
        <v>5</v>
      </c>
      <c r="AY19" s="6">
        <v>19.047619047619047</v>
      </c>
      <c r="AZ19" s="6">
        <v>0</v>
      </c>
      <c r="BA19" s="6">
        <v>0</v>
      </c>
      <c r="BB19" s="6">
        <v>11</v>
      </c>
      <c r="BC19" s="6">
        <v>49</v>
      </c>
      <c r="BD19" s="6">
        <v>11.98044009779951</v>
      </c>
      <c r="BE19" s="6">
        <v>0</v>
      </c>
      <c r="BF19" s="6">
        <v>0</v>
      </c>
      <c r="BG19" s="6">
        <v>31</v>
      </c>
      <c r="BH19" s="6">
        <v>10.763888888888889</v>
      </c>
      <c r="BI19" s="6">
        <v>12</v>
      </c>
      <c r="BJ19" s="6">
        <v>16.901408450704224</v>
      </c>
      <c r="BK19" s="6">
        <v>29</v>
      </c>
    </row>
    <row r="20" spans="1:63" x14ac:dyDescent="0.35">
      <c r="A20" s="28">
        <v>14</v>
      </c>
      <c r="C20" s="18" t="s">
        <v>23</v>
      </c>
      <c r="D20" s="15">
        <v>2026</v>
      </c>
      <c r="E20" s="19">
        <v>54</v>
      </c>
      <c r="F20" s="19">
        <v>134</v>
      </c>
      <c r="G20" s="19">
        <v>189</v>
      </c>
      <c r="H20" s="19">
        <v>1558</v>
      </c>
      <c r="I20" s="19">
        <v>145</v>
      </c>
      <c r="J20" s="20">
        <v>45.90325765054294</v>
      </c>
      <c r="K20" s="20">
        <v>37</v>
      </c>
      <c r="L20" s="20">
        <v>2.97427652733119</v>
      </c>
      <c r="M20" s="19">
        <v>0</v>
      </c>
      <c r="N20" s="20">
        <v>0</v>
      </c>
      <c r="O20" s="20">
        <v>31</v>
      </c>
      <c r="P20" s="20">
        <v>68.571428571428569</v>
      </c>
      <c r="Q20" s="20">
        <v>3.594771241830065</v>
      </c>
      <c r="R20" s="19">
        <v>0</v>
      </c>
      <c r="S20" s="20">
        <v>0</v>
      </c>
      <c r="T20" s="19">
        <v>0</v>
      </c>
      <c r="U20" s="20">
        <v>0</v>
      </c>
      <c r="V20" s="19">
        <v>3</v>
      </c>
      <c r="W20" s="118">
        <v>7.5</v>
      </c>
      <c r="X20" s="118">
        <v>3</v>
      </c>
      <c r="Y20" s="118">
        <v>2.1897810218978102</v>
      </c>
      <c r="Z20" s="20">
        <v>11.500815660685156</v>
      </c>
      <c r="AA20" s="20">
        <v>77.406199021207172</v>
      </c>
      <c r="AB20" s="19">
        <v>123</v>
      </c>
      <c r="AC20" s="20">
        <v>8.3730428863172222</v>
      </c>
      <c r="AD20" s="20">
        <v>87.757575757575751</v>
      </c>
      <c r="AE20" s="20">
        <v>71.784232365145229</v>
      </c>
      <c r="AF20" s="20">
        <v>71.933471933471935</v>
      </c>
      <c r="AG20" s="20">
        <v>85.30259365994236</v>
      </c>
      <c r="AH20" s="20">
        <v>19.352409638554217</v>
      </c>
      <c r="AI20" s="20">
        <v>54.518072289156628</v>
      </c>
      <c r="AJ20" s="3">
        <v>893.29896907216494</v>
      </c>
      <c r="AK20" s="6">
        <v>8</v>
      </c>
      <c r="AL20" s="6">
        <v>557</v>
      </c>
      <c r="AM20" s="6">
        <v>978</v>
      </c>
      <c r="AN20" s="6">
        <v>65</v>
      </c>
      <c r="AO20" s="6">
        <v>0</v>
      </c>
      <c r="AP20" s="6">
        <v>256</v>
      </c>
      <c r="AQ20" s="6">
        <v>116</v>
      </c>
      <c r="AR20" s="6">
        <v>716</v>
      </c>
      <c r="AS20" s="6">
        <v>36.125126135216952</v>
      </c>
      <c r="AT20" s="138">
        <v>17</v>
      </c>
      <c r="AU20" s="138">
        <v>0</v>
      </c>
      <c r="AV20" s="138">
        <v>16</v>
      </c>
      <c r="AW20" s="138">
        <v>54</v>
      </c>
      <c r="AX20" s="138">
        <v>87</v>
      </c>
      <c r="AY20" s="6">
        <v>54.66254507985574</v>
      </c>
      <c r="AZ20" s="6">
        <v>7</v>
      </c>
      <c r="BA20" s="6">
        <v>0.56910569105691056</v>
      </c>
      <c r="BB20" s="6">
        <v>25</v>
      </c>
      <c r="BC20" s="6">
        <v>55</v>
      </c>
      <c r="BD20" s="6">
        <v>2.7281746031746033</v>
      </c>
      <c r="BE20" s="6">
        <v>0</v>
      </c>
      <c r="BF20" s="6">
        <v>0</v>
      </c>
      <c r="BG20" s="6">
        <v>30</v>
      </c>
      <c r="BH20" s="6">
        <v>1.9329896907216495</v>
      </c>
      <c r="BI20" s="6">
        <v>17</v>
      </c>
      <c r="BJ20" s="6">
        <v>11.971830985915492</v>
      </c>
      <c r="BK20" s="6">
        <v>189</v>
      </c>
    </row>
    <row r="21" spans="1:63" x14ac:dyDescent="0.35">
      <c r="A21" s="28">
        <v>15</v>
      </c>
      <c r="C21" s="18" t="s">
        <v>19</v>
      </c>
      <c r="D21" s="15">
        <v>226</v>
      </c>
      <c r="E21" s="19">
        <v>5</v>
      </c>
      <c r="F21" s="19">
        <v>10</v>
      </c>
      <c r="G21" s="19">
        <v>24</v>
      </c>
      <c r="H21" s="19">
        <v>163</v>
      </c>
      <c r="I21" s="19">
        <v>26</v>
      </c>
      <c r="J21" s="20">
        <v>60.176991150442483</v>
      </c>
      <c r="K21" s="20">
        <v>9</v>
      </c>
      <c r="L21" s="20">
        <v>7.5</v>
      </c>
      <c r="M21" s="19">
        <v>0</v>
      </c>
      <c r="N21" s="20">
        <v>0</v>
      </c>
      <c r="O21" s="20">
        <v>8</v>
      </c>
      <c r="P21" s="20">
        <v>100</v>
      </c>
      <c r="Q21" s="20">
        <v>13.043478260869565</v>
      </c>
      <c r="R21" s="19">
        <v>0</v>
      </c>
      <c r="S21" s="20">
        <v>0</v>
      </c>
      <c r="T21" s="19">
        <v>0</v>
      </c>
      <c r="U21" s="20">
        <v>0</v>
      </c>
      <c r="V21" s="19">
        <v>0</v>
      </c>
      <c r="W21" s="118">
        <v>0</v>
      </c>
      <c r="X21" s="118">
        <v>0</v>
      </c>
      <c r="Y21" s="118">
        <v>0</v>
      </c>
      <c r="Z21" s="20">
        <v>11.818181818181818</v>
      </c>
      <c r="AA21" s="20">
        <v>68.181818181818173</v>
      </c>
      <c r="AB21" s="19">
        <v>10</v>
      </c>
      <c r="AC21" s="20">
        <v>7.4626865671641784</v>
      </c>
      <c r="AD21" s="20">
        <v>81.034482758620683</v>
      </c>
      <c r="AE21" s="20">
        <v>63.157894736842103</v>
      </c>
      <c r="AF21" s="20">
        <v>66.666666666666657</v>
      </c>
      <c r="AG21" s="20">
        <v>69.032258064516128</v>
      </c>
      <c r="AH21" s="20">
        <v>22.5</v>
      </c>
      <c r="AI21" s="20">
        <v>41.666666666666671</v>
      </c>
      <c r="AJ21" s="3">
        <v>595.4545454545455</v>
      </c>
      <c r="AK21" s="6">
        <v>10</v>
      </c>
      <c r="AL21" s="6">
        <v>106</v>
      </c>
      <c r="AM21" s="6">
        <v>11</v>
      </c>
      <c r="AN21" s="6">
        <v>41</v>
      </c>
      <c r="AO21" s="6">
        <v>0</v>
      </c>
      <c r="AP21" s="6">
        <v>4</v>
      </c>
      <c r="AQ21" s="6">
        <v>32</v>
      </c>
      <c r="AR21" s="6">
        <v>28</v>
      </c>
      <c r="AS21" s="6">
        <v>12.727272727272727</v>
      </c>
      <c r="AT21" s="138">
        <v>2</v>
      </c>
      <c r="AU21" s="138">
        <v>0</v>
      </c>
      <c r="AV21" s="138">
        <v>0</v>
      </c>
      <c r="AW21" s="138">
        <v>0</v>
      </c>
      <c r="AX21" s="138">
        <v>2</v>
      </c>
      <c r="AY21" s="6">
        <v>36.444444444444443</v>
      </c>
      <c r="AZ21" s="6">
        <v>0</v>
      </c>
      <c r="BA21" s="6">
        <v>0</v>
      </c>
      <c r="BB21" s="6">
        <v>4</v>
      </c>
      <c r="BC21" s="6">
        <v>17</v>
      </c>
      <c r="BD21" s="6">
        <v>7.8341013824884786</v>
      </c>
      <c r="BE21" s="6">
        <v>0</v>
      </c>
      <c r="BF21" s="6">
        <v>0</v>
      </c>
      <c r="BG21" s="6">
        <v>12</v>
      </c>
      <c r="BH21" s="6">
        <v>7.5</v>
      </c>
      <c r="BI21" s="6">
        <v>7</v>
      </c>
      <c r="BJ21" s="6">
        <v>35</v>
      </c>
      <c r="BK21" s="6">
        <v>24</v>
      </c>
    </row>
    <row r="22" spans="1:63" x14ac:dyDescent="0.35">
      <c r="A22" s="28">
        <v>16</v>
      </c>
      <c r="C22" s="18" t="s">
        <v>12</v>
      </c>
      <c r="D22" s="15">
        <v>560</v>
      </c>
      <c r="E22" s="19">
        <v>9</v>
      </c>
      <c r="F22" s="19">
        <v>32</v>
      </c>
      <c r="G22" s="19">
        <v>42</v>
      </c>
      <c r="H22" s="19">
        <v>463</v>
      </c>
      <c r="I22" s="19">
        <v>26</v>
      </c>
      <c r="J22" s="20">
        <v>49.285714285714292</v>
      </c>
      <c r="K22" s="20">
        <v>39</v>
      </c>
      <c r="L22" s="20">
        <v>10.427807486631016</v>
      </c>
      <c r="M22" s="19">
        <v>0</v>
      </c>
      <c r="N22" s="20">
        <v>0</v>
      </c>
      <c r="O22" s="20">
        <v>22</v>
      </c>
      <c r="P22" s="20">
        <v>70</v>
      </c>
      <c r="Q22" s="20">
        <v>6.9364161849710975</v>
      </c>
      <c r="R22" s="19">
        <v>5</v>
      </c>
      <c r="S22" s="20">
        <v>16.666666666666664</v>
      </c>
      <c r="T22" s="19">
        <v>3</v>
      </c>
      <c r="U22" s="20">
        <v>50</v>
      </c>
      <c r="V22" s="19">
        <v>0</v>
      </c>
      <c r="W22" s="118">
        <v>0</v>
      </c>
      <c r="X22" s="118">
        <v>3</v>
      </c>
      <c r="Y22" s="118">
        <v>13.636363636363635</v>
      </c>
      <c r="Z22" s="20">
        <v>14.893617021276595</v>
      </c>
      <c r="AA22" s="20">
        <v>68.61702127659575</v>
      </c>
      <c r="AB22" s="19">
        <v>48</v>
      </c>
      <c r="AC22" s="20">
        <v>13.521126760563378</v>
      </c>
      <c r="AD22" s="20">
        <v>78.661087866108787</v>
      </c>
      <c r="AE22" s="20">
        <v>47.706422018348626</v>
      </c>
      <c r="AF22" s="20">
        <v>48.554913294797686</v>
      </c>
      <c r="AG22" s="20">
        <v>76.655052264808361</v>
      </c>
      <c r="AH22" s="20">
        <v>23.202614379084967</v>
      </c>
      <c r="AI22" s="20">
        <v>57.51633986928104</v>
      </c>
      <c r="AJ22" s="3">
        <v>684.82142857142856</v>
      </c>
      <c r="AK22" s="6">
        <v>0</v>
      </c>
      <c r="AL22" s="6">
        <v>50</v>
      </c>
      <c r="AM22" s="6">
        <v>0</v>
      </c>
      <c r="AN22" s="6">
        <v>145</v>
      </c>
      <c r="AO22" s="6">
        <v>0</v>
      </c>
      <c r="AP22" s="6">
        <v>77</v>
      </c>
      <c r="AQ22" s="6">
        <v>217</v>
      </c>
      <c r="AR22" s="6">
        <v>209</v>
      </c>
      <c r="AS22" s="6">
        <v>38.278388278388277</v>
      </c>
      <c r="AT22" s="138">
        <v>2</v>
      </c>
      <c r="AU22" s="138">
        <v>5</v>
      </c>
      <c r="AV22" s="138">
        <v>4</v>
      </c>
      <c r="AW22" s="138">
        <v>22</v>
      </c>
      <c r="AX22" s="138">
        <v>33</v>
      </c>
      <c r="AY22" s="6">
        <v>58.974358974358978</v>
      </c>
      <c r="AZ22" s="6">
        <v>0</v>
      </c>
      <c r="BA22" s="6">
        <v>0</v>
      </c>
      <c r="BB22" s="6">
        <v>0</v>
      </c>
      <c r="BC22" s="6">
        <v>66</v>
      </c>
      <c r="BD22" s="6">
        <v>11.785714285714285</v>
      </c>
      <c r="BE22" s="6">
        <v>0</v>
      </c>
      <c r="BF22" s="6">
        <v>0</v>
      </c>
      <c r="BG22" s="6">
        <v>49</v>
      </c>
      <c r="BH22" s="6">
        <v>10.698689956331878</v>
      </c>
      <c r="BI22" s="6">
        <v>15</v>
      </c>
      <c r="BJ22" s="6">
        <v>53.571428571428569</v>
      </c>
      <c r="BK22" s="6">
        <v>42</v>
      </c>
    </row>
    <row r="23" spans="1:63" x14ac:dyDescent="0.35">
      <c r="A23" s="28">
        <v>17</v>
      </c>
      <c r="C23" s="18" t="s">
        <v>13</v>
      </c>
      <c r="D23" s="15">
        <v>93</v>
      </c>
      <c r="E23" s="19">
        <v>0</v>
      </c>
      <c r="F23" s="19">
        <v>9</v>
      </c>
      <c r="G23" s="19">
        <v>6</v>
      </c>
      <c r="H23" s="19">
        <v>81</v>
      </c>
      <c r="I23" s="19">
        <v>4</v>
      </c>
      <c r="J23" s="20">
        <v>54.838709677419352</v>
      </c>
      <c r="K23" s="20">
        <v>5</v>
      </c>
      <c r="L23" s="20">
        <v>11.363636363636363</v>
      </c>
      <c r="M23" s="19">
        <v>0</v>
      </c>
      <c r="N23" s="20">
        <v>0</v>
      </c>
      <c r="O23" s="20">
        <v>10</v>
      </c>
      <c r="P23" s="20">
        <v>100</v>
      </c>
      <c r="Q23" s="20">
        <v>19.047619047619047</v>
      </c>
      <c r="R23" s="19">
        <v>0</v>
      </c>
      <c r="S23" s="20">
        <v>0</v>
      </c>
      <c r="T23" s="19">
        <v>0</v>
      </c>
      <c r="U23" s="20">
        <v>0</v>
      </c>
      <c r="V23" s="19">
        <v>0</v>
      </c>
      <c r="W23" s="118">
        <v>0</v>
      </c>
      <c r="X23" s="118">
        <v>0</v>
      </c>
      <c r="Y23" s="118">
        <v>0</v>
      </c>
      <c r="Z23" s="20">
        <v>21.276595744680851</v>
      </c>
      <c r="AA23" s="20">
        <v>57.446808510638306</v>
      </c>
      <c r="AB23" s="19">
        <v>5</v>
      </c>
      <c r="AC23" s="20">
        <v>11.904761904761903</v>
      </c>
      <c r="AD23" s="20">
        <v>65.789473684210535</v>
      </c>
      <c r="AE23" s="20">
        <v>28.260869565217391</v>
      </c>
      <c r="AF23" s="20">
        <v>46.666666666666664</v>
      </c>
      <c r="AG23" s="20">
        <v>46.153846153846153</v>
      </c>
      <c r="AH23" s="20">
        <v>29.72972972972973</v>
      </c>
      <c r="AI23" s="20">
        <v>48.648648648648653</v>
      </c>
      <c r="AJ23" s="3">
        <v>472.22222222222223</v>
      </c>
      <c r="AK23" s="6">
        <v>0</v>
      </c>
      <c r="AL23" s="6">
        <v>33</v>
      </c>
      <c r="AM23" s="6">
        <v>0</v>
      </c>
      <c r="AN23" s="6">
        <v>42</v>
      </c>
      <c r="AO23" s="6">
        <v>0</v>
      </c>
      <c r="AP23" s="6">
        <v>0</v>
      </c>
      <c r="AQ23" s="6">
        <v>18</v>
      </c>
      <c r="AR23" s="6">
        <v>19</v>
      </c>
      <c r="AS23" s="6">
        <v>19.587628865979383</v>
      </c>
      <c r="AT23" s="138">
        <v>1</v>
      </c>
      <c r="AU23" s="138">
        <v>0</v>
      </c>
      <c r="AV23" s="138">
        <v>0</v>
      </c>
      <c r="AW23" s="138">
        <v>0</v>
      </c>
      <c r="AX23" s="138">
        <v>1</v>
      </c>
      <c r="AY23" s="6">
        <v>67.010309278350505</v>
      </c>
      <c r="AZ23" s="6">
        <v>0</v>
      </c>
      <c r="BA23" s="6">
        <v>0</v>
      </c>
      <c r="BB23" s="6">
        <v>0</v>
      </c>
      <c r="BC23" s="6">
        <v>13</v>
      </c>
      <c r="BD23" s="6">
        <v>13.684210526315791</v>
      </c>
      <c r="BE23" s="6">
        <v>0</v>
      </c>
      <c r="BF23" s="6">
        <v>0</v>
      </c>
      <c r="BG23" s="6">
        <v>9</v>
      </c>
      <c r="BH23" s="6">
        <v>11.39240506329114</v>
      </c>
      <c r="BI23" s="6">
        <v>0</v>
      </c>
      <c r="BJ23" s="6">
        <v>0</v>
      </c>
      <c r="BK23" s="6">
        <v>6</v>
      </c>
    </row>
    <row r="24" spans="1:63" x14ac:dyDescent="0.35">
      <c r="A24" s="28">
        <v>18</v>
      </c>
      <c r="C24" s="18" t="s">
        <v>4</v>
      </c>
      <c r="D24" s="15">
        <v>2146</v>
      </c>
      <c r="E24" s="19">
        <v>3</v>
      </c>
      <c r="F24" s="19">
        <v>11</v>
      </c>
      <c r="G24" s="19">
        <v>9</v>
      </c>
      <c r="H24" s="19">
        <v>578</v>
      </c>
      <c r="I24" s="19">
        <v>1550</v>
      </c>
      <c r="J24" s="20">
        <v>49.347623485554521</v>
      </c>
      <c r="K24" s="20">
        <v>0</v>
      </c>
      <c r="L24" s="20">
        <v>0</v>
      </c>
      <c r="M24" s="19">
        <v>0</v>
      </c>
      <c r="N24" s="20">
        <v>0</v>
      </c>
      <c r="O24" s="20">
        <v>126</v>
      </c>
      <c r="P24" s="20">
        <v>79.365079365079367</v>
      </c>
      <c r="Q24" s="20">
        <v>65.386509108813399</v>
      </c>
      <c r="R24" s="19">
        <v>0</v>
      </c>
      <c r="S24" s="20">
        <v>0</v>
      </c>
      <c r="T24" s="19">
        <v>0</v>
      </c>
      <c r="U24" s="20">
        <v>0</v>
      </c>
      <c r="V24" s="19">
        <v>0</v>
      </c>
      <c r="W24" s="118">
        <v>0</v>
      </c>
      <c r="X24" s="118">
        <v>0</v>
      </c>
      <c r="Y24" s="118">
        <v>0</v>
      </c>
      <c r="Z24" s="20">
        <v>24.675324675324674</v>
      </c>
      <c r="AA24" s="20">
        <v>44.155844155844157</v>
      </c>
      <c r="AB24" s="19">
        <v>20</v>
      </c>
      <c r="AC24" s="20">
        <v>4.5766590389016013</v>
      </c>
      <c r="AD24" s="20">
        <v>79.807692307692307</v>
      </c>
      <c r="AE24" s="20">
        <v>60.9375</v>
      </c>
      <c r="AF24" s="20">
        <v>76.470588235294116</v>
      </c>
      <c r="AG24" s="20">
        <v>71.616541353383454</v>
      </c>
      <c r="AH24" s="20">
        <v>29.828850855745721</v>
      </c>
      <c r="AI24" s="20">
        <v>34.229828850855746</v>
      </c>
      <c r="AJ24" s="3">
        <v>465.23178807947022</v>
      </c>
      <c r="AK24" s="6">
        <v>3</v>
      </c>
      <c r="AL24" s="6">
        <v>1956</v>
      </c>
      <c r="AM24" s="6">
        <v>0</v>
      </c>
      <c r="AN24" s="6">
        <v>4</v>
      </c>
      <c r="AO24" s="6">
        <v>0</v>
      </c>
      <c r="AP24" s="6">
        <v>0</v>
      </c>
      <c r="AQ24" s="6">
        <v>126</v>
      </c>
      <c r="AR24" s="6">
        <v>39</v>
      </c>
      <c r="AS24" s="6">
        <v>1.8922852983988356</v>
      </c>
      <c r="AT24" s="138">
        <v>2</v>
      </c>
      <c r="AU24" s="138">
        <v>0</v>
      </c>
      <c r="AV24" s="138">
        <v>2</v>
      </c>
      <c r="AW24" s="138">
        <v>0</v>
      </c>
      <c r="AX24" s="138">
        <v>4</v>
      </c>
      <c r="AY24" s="6">
        <v>6.8521380731581667</v>
      </c>
      <c r="AZ24" s="6">
        <v>0</v>
      </c>
      <c r="BA24" s="6">
        <v>0</v>
      </c>
      <c r="BB24" s="6">
        <v>298</v>
      </c>
      <c r="BC24" s="6">
        <v>304</v>
      </c>
      <c r="BD24" s="6">
        <v>14.265603003284843</v>
      </c>
      <c r="BE24" s="6">
        <v>0</v>
      </c>
      <c r="BF24" s="6">
        <v>0</v>
      </c>
      <c r="BG24" s="6">
        <v>11</v>
      </c>
      <c r="BH24" s="6">
        <v>1.9197207678883073</v>
      </c>
      <c r="BI24" s="6">
        <v>292</v>
      </c>
      <c r="BJ24" s="6">
        <v>19.072501632919661</v>
      </c>
      <c r="BK24" s="6">
        <v>9</v>
      </c>
    </row>
    <row r="25" spans="1:63" x14ac:dyDescent="0.35">
      <c r="A25" s="28">
        <v>19</v>
      </c>
      <c r="C25" s="18" t="s">
        <v>279</v>
      </c>
      <c r="D25" s="15">
        <v>209</v>
      </c>
      <c r="E25" s="19">
        <v>0</v>
      </c>
      <c r="F25" s="19">
        <v>28</v>
      </c>
      <c r="G25" s="19">
        <v>21</v>
      </c>
      <c r="H25" s="19">
        <v>154</v>
      </c>
      <c r="I25" s="19">
        <v>4</v>
      </c>
      <c r="J25" s="20">
        <v>61.244019138755981</v>
      </c>
      <c r="K25" s="20">
        <v>0</v>
      </c>
      <c r="L25" s="20">
        <v>0</v>
      </c>
      <c r="M25" s="19">
        <v>0</v>
      </c>
      <c r="N25" s="20">
        <v>0</v>
      </c>
      <c r="O25" s="20">
        <v>5</v>
      </c>
      <c r="P25" s="20">
        <v>100</v>
      </c>
      <c r="Q25" s="20">
        <v>1.7964071856287425</v>
      </c>
      <c r="R25" s="19">
        <v>0</v>
      </c>
      <c r="S25" s="20">
        <v>0</v>
      </c>
      <c r="T25" s="19">
        <v>0</v>
      </c>
      <c r="U25" s="20">
        <v>0</v>
      </c>
      <c r="V25" s="19">
        <v>0</v>
      </c>
      <c r="W25" s="118">
        <v>0</v>
      </c>
      <c r="X25" s="118">
        <v>0</v>
      </c>
      <c r="Y25" s="118">
        <v>0</v>
      </c>
      <c r="Z25" s="20">
        <v>21.621621621621621</v>
      </c>
      <c r="AA25" s="20">
        <v>56.756756756756758</v>
      </c>
      <c r="AB25" s="19">
        <v>14</v>
      </c>
      <c r="AC25" s="20">
        <v>11.200000000000001</v>
      </c>
      <c r="AD25" s="20">
        <v>88.135593220338976</v>
      </c>
      <c r="AE25" s="20">
        <v>59.340659340659343</v>
      </c>
      <c r="AF25" s="20">
        <v>43.75</v>
      </c>
      <c r="AG25" s="20">
        <v>73.643410852713174</v>
      </c>
      <c r="AH25" s="20">
        <v>25.961538461538463</v>
      </c>
      <c r="AI25" s="20">
        <v>40.384615384615387</v>
      </c>
      <c r="AJ25" s="3">
        <v>475</v>
      </c>
      <c r="AK25" s="6">
        <v>5</v>
      </c>
      <c r="AL25" s="6">
        <v>85</v>
      </c>
      <c r="AM25" s="6">
        <v>0</v>
      </c>
      <c r="AN25" s="6">
        <v>0</v>
      </c>
      <c r="AO25" s="6">
        <v>0</v>
      </c>
      <c r="AP25" s="6">
        <v>0</v>
      </c>
      <c r="AQ25" s="6">
        <v>105</v>
      </c>
      <c r="AR25" s="6">
        <v>29</v>
      </c>
      <c r="AS25" s="6">
        <v>14.646464646464647</v>
      </c>
      <c r="AT25" s="138">
        <v>0</v>
      </c>
      <c r="AU25" s="138">
        <v>0</v>
      </c>
      <c r="AV25" s="138">
        <v>0</v>
      </c>
      <c r="AW25" s="138">
        <v>0</v>
      </c>
      <c r="AX25" s="138">
        <v>0</v>
      </c>
      <c r="AY25" s="6">
        <v>46.376811594202898</v>
      </c>
      <c r="AZ25" s="6">
        <v>0</v>
      </c>
      <c r="BA25" s="6">
        <v>0</v>
      </c>
      <c r="BB25" s="6">
        <v>0</v>
      </c>
      <c r="BC25" s="6">
        <v>36</v>
      </c>
      <c r="BD25" s="6">
        <v>17.82178217821782</v>
      </c>
      <c r="BE25" s="6">
        <v>0</v>
      </c>
      <c r="BF25" s="6">
        <v>0</v>
      </c>
      <c r="BG25" s="6">
        <v>25</v>
      </c>
      <c r="BH25" s="6">
        <v>17.123287671232877</v>
      </c>
      <c r="BI25" s="6">
        <v>3</v>
      </c>
      <c r="BJ25" s="6">
        <v>100</v>
      </c>
      <c r="BK25" s="6">
        <v>21</v>
      </c>
    </row>
    <row r="26" spans="1:63" x14ac:dyDescent="0.35">
      <c r="A26" s="28">
        <v>20</v>
      </c>
      <c r="C26" s="18" t="s">
        <v>15</v>
      </c>
      <c r="D26" s="15">
        <v>375</v>
      </c>
      <c r="E26" s="19">
        <v>0</v>
      </c>
      <c r="F26" s="19">
        <v>9</v>
      </c>
      <c r="G26" s="19">
        <v>3</v>
      </c>
      <c r="H26" s="19">
        <v>250</v>
      </c>
      <c r="I26" s="19">
        <v>115</v>
      </c>
      <c r="J26" s="20">
        <v>50.133333333333333</v>
      </c>
      <c r="K26" s="20">
        <v>12</v>
      </c>
      <c r="L26" s="20">
        <v>16.43835616438356</v>
      </c>
      <c r="M26" s="19">
        <v>0</v>
      </c>
      <c r="N26" s="20">
        <v>0</v>
      </c>
      <c r="O26" s="20">
        <v>38</v>
      </c>
      <c r="P26" s="20">
        <v>100</v>
      </c>
      <c r="Q26" s="20">
        <v>42.897727272727273</v>
      </c>
      <c r="R26" s="19">
        <v>0</v>
      </c>
      <c r="S26" s="20">
        <v>0</v>
      </c>
      <c r="T26" s="19">
        <v>0</v>
      </c>
      <c r="U26" s="20">
        <v>0</v>
      </c>
      <c r="V26" s="19">
        <v>0</v>
      </c>
      <c r="W26" s="20">
        <v>0</v>
      </c>
      <c r="X26" s="19">
        <v>0</v>
      </c>
      <c r="Y26" s="20">
        <v>0</v>
      </c>
      <c r="Z26" s="20">
        <v>23.684210526315788</v>
      </c>
      <c r="AA26" s="20">
        <v>36.84210526315789</v>
      </c>
      <c r="AB26" s="19">
        <v>12</v>
      </c>
      <c r="AC26" s="20">
        <v>9.3023255813953494</v>
      </c>
      <c r="AD26" s="20">
        <v>62.711864406779661</v>
      </c>
      <c r="AE26" s="20">
        <v>35.9375</v>
      </c>
      <c r="AF26" s="20">
        <v>0</v>
      </c>
      <c r="AG26" s="20">
        <v>49.33920704845815</v>
      </c>
      <c r="AH26" s="20">
        <v>28.333333333333332</v>
      </c>
      <c r="AI26" s="20">
        <v>43.333333333333336</v>
      </c>
      <c r="AJ26" s="3">
        <v>405.68181818181819</v>
      </c>
      <c r="AK26" s="6">
        <v>0</v>
      </c>
      <c r="AL26" s="6">
        <v>249</v>
      </c>
      <c r="AM26" s="6">
        <v>0</v>
      </c>
      <c r="AN26" s="6">
        <v>87</v>
      </c>
      <c r="AO26" s="6">
        <v>0</v>
      </c>
      <c r="AP26" s="6">
        <v>0</v>
      </c>
      <c r="AQ26" s="6">
        <v>33</v>
      </c>
      <c r="AR26" s="6">
        <v>12</v>
      </c>
      <c r="AS26" s="6">
        <v>3.3707865168539324</v>
      </c>
      <c r="AT26" s="138">
        <v>1</v>
      </c>
      <c r="AU26" s="138">
        <v>0</v>
      </c>
      <c r="AV26" s="138">
        <v>0</v>
      </c>
      <c r="AW26" s="138">
        <v>0</v>
      </c>
      <c r="AX26" s="138">
        <v>1</v>
      </c>
      <c r="AY26" s="6">
        <v>24.645892351274785</v>
      </c>
      <c r="AZ26" s="6">
        <v>4</v>
      </c>
      <c r="BA26" s="6">
        <v>5.4054054054054053</v>
      </c>
      <c r="BB26" s="6">
        <v>16</v>
      </c>
      <c r="BC26" s="6">
        <v>67</v>
      </c>
      <c r="BD26" s="6">
        <v>17.962466487935657</v>
      </c>
      <c r="BE26" s="6">
        <v>0</v>
      </c>
      <c r="BF26" s="6">
        <v>0</v>
      </c>
      <c r="BG26" s="6">
        <v>27</v>
      </c>
      <c r="BH26" s="6">
        <v>10.843373493975903</v>
      </c>
      <c r="BI26" s="6">
        <v>44</v>
      </c>
      <c r="BJ26" s="6">
        <v>36.363636363636367</v>
      </c>
      <c r="BK26" s="6">
        <v>3</v>
      </c>
    </row>
    <row r="27" spans="1:63" x14ac:dyDescent="0.35">
      <c r="A27" s="28">
        <v>21</v>
      </c>
      <c r="C27" s="18" t="s">
        <v>135</v>
      </c>
      <c r="D27" s="15">
        <v>396</v>
      </c>
      <c r="E27" s="19">
        <v>0</v>
      </c>
      <c r="F27" s="19">
        <v>0</v>
      </c>
      <c r="G27" s="19">
        <v>5</v>
      </c>
      <c r="H27" s="19">
        <v>221</v>
      </c>
      <c r="I27" s="19">
        <v>162</v>
      </c>
      <c r="J27" s="20">
        <v>51.515151515151516</v>
      </c>
      <c r="K27" s="20">
        <v>10</v>
      </c>
      <c r="L27" s="20">
        <v>16.949152542372879</v>
      </c>
      <c r="M27" s="19">
        <v>0</v>
      </c>
      <c r="N27" s="20">
        <v>0</v>
      </c>
      <c r="O27" s="20">
        <v>30</v>
      </c>
      <c r="P27" s="20">
        <v>70.833333333333343</v>
      </c>
      <c r="Q27" s="20">
        <v>38.978494623655912</v>
      </c>
      <c r="R27" s="19">
        <v>0</v>
      </c>
      <c r="S27" s="20">
        <v>0</v>
      </c>
      <c r="T27" s="19">
        <v>0</v>
      </c>
      <c r="U27" s="20">
        <v>0</v>
      </c>
      <c r="V27" s="19">
        <v>0</v>
      </c>
      <c r="W27" s="118">
        <v>0</v>
      </c>
      <c r="X27" s="118">
        <v>0</v>
      </c>
      <c r="Y27" s="118">
        <v>0</v>
      </c>
      <c r="Z27" s="20">
        <v>30.188679245283019</v>
      </c>
      <c r="AA27" s="20">
        <v>37.735849056603776</v>
      </c>
      <c r="AB27" s="19">
        <v>4</v>
      </c>
      <c r="AC27" s="20">
        <v>2.2598870056497176</v>
      </c>
      <c r="AD27" s="20">
        <v>81.25</v>
      </c>
      <c r="AE27" s="20">
        <v>73.831775700934571</v>
      </c>
      <c r="AF27" s="20">
        <v>0</v>
      </c>
      <c r="AG27" s="20">
        <v>76.555023923444978</v>
      </c>
      <c r="AH27" s="20">
        <v>36.516853932584269</v>
      </c>
      <c r="AI27" s="20">
        <v>39.325842696629216</v>
      </c>
      <c r="AJ27" s="3">
        <v>560.57692307692309</v>
      </c>
      <c r="AK27" s="6">
        <v>0</v>
      </c>
      <c r="AL27" s="6">
        <v>360</v>
      </c>
      <c r="AM27" s="6">
        <v>0</v>
      </c>
      <c r="AN27" s="6">
        <v>10</v>
      </c>
      <c r="AO27" s="6">
        <v>0</v>
      </c>
      <c r="AP27" s="6">
        <v>0</v>
      </c>
      <c r="AQ27" s="6">
        <v>12</v>
      </c>
      <c r="AR27" s="6">
        <v>10</v>
      </c>
      <c r="AS27" s="6">
        <v>2.5974025974025974</v>
      </c>
      <c r="AT27" s="138">
        <v>0</v>
      </c>
      <c r="AU27" s="138">
        <v>0</v>
      </c>
      <c r="AV27" s="138">
        <v>0</v>
      </c>
      <c r="AW27" s="138">
        <v>0</v>
      </c>
      <c r="AX27" s="138">
        <v>0</v>
      </c>
      <c r="AY27" s="6">
        <v>7.1052631578947363</v>
      </c>
      <c r="AZ27" s="6">
        <v>0</v>
      </c>
      <c r="BA27" s="6">
        <v>0</v>
      </c>
      <c r="BB27" s="6">
        <v>23</v>
      </c>
      <c r="BC27" s="6">
        <v>55</v>
      </c>
      <c r="BD27" s="6">
        <v>14.066496163682865</v>
      </c>
      <c r="BE27" s="6">
        <v>0</v>
      </c>
      <c r="BF27" s="6">
        <v>0</v>
      </c>
      <c r="BG27" s="6">
        <v>11</v>
      </c>
      <c r="BH27" s="6">
        <v>4.9327354260089686</v>
      </c>
      <c r="BI27" s="6">
        <v>43</v>
      </c>
      <c r="BJ27" s="6">
        <v>26.219512195121951</v>
      </c>
      <c r="BK27" s="6">
        <v>5</v>
      </c>
    </row>
    <row r="28" spans="1:63" x14ac:dyDescent="0.35">
      <c r="A28" s="28">
        <v>22</v>
      </c>
      <c r="C28" s="18" t="s">
        <v>20</v>
      </c>
      <c r="D28" s="15">
        <v>981</v>
      </c>
      <c r="E28" s="19">
        <v>15</v>
      </c>
      <c r="F28" s="19">
        <v>40</v>
      </c>
      <c r="G28" s="19">
        <v>94</v>
      </c>
      <c r="H28" s="19">
        <v>704</v>
      </c>
      <c r="I28" s="19">
        <v>151</v>
      </c>
      <c r="J28" s="20">
        <v>57.186544342507652</v>
      </c>
      <c r="K28" s="20">
        <v>12</v>
      </c>
      <c r="L28" s="20">
        <v>3.2608695652173911</v>
      </c>
      <c r="M28" s="19">
        <v>0</v>
      </c>
      <c r="N28" s="20">
        <v>0</v>
      </c>
      <c r="O28" s="20">
        <v>36</v>
      </c>
      <c r="P28" s="20">
        <v>76.470588235294116</v>
      </c>
      <c r="Q28" s="20">
        <v>8.3877995642701535</v>
      </c>
      <c r="R28" s="19">
        <v>5</v>
      </c>
      <c r="S28" s="20">
        <v>8.9285714285714288</v>
      </c>
      <c r="T28" s="19">
        <v>0</v>
      </c>
      <c r="U28" s="20">
        <v>0</v>
      </c>
      <c r="V28" s="19">
        <v>0</v>
      </c>
      <c r="W28" s="20">
        <v>0</v>
      </c>
      <c r="X28" s="19">
        <v>0</v>
      </c>
      <c r="Y28" s="20">
        <v>0</v>
      </c>
      <c r="Z28" s="20">
        <v>12.868632707774799</v>
      </c>
      <c r="AA28" s="20">
        <v>74.798927613941018</v>
      </c>
      <c r="AB28" s="19">
        <v>43</v>
      </c>
      <c r="AC28" s="20">
        <v>7.1192052980132452</v>
      </c>
      <c r="AD28" s="20">
        <v>82.41379310344827</v>
      </c>
      <c r="AE28" s="20">
        <v>70.095693779904309</v>
      </c>
      <c r="AF28" s="20">
        <v>66.666666666666657</v>
      </c>
      <c r="AG28" s="20">
        <v>77.324632952691687</v>
      </c>
      <c r="AH28" s="20">
        <v>11.469534050179211</v>
      </c>
      <c r="AI28" s="20">
        <v>63.620071684587806</v>
      </c>
      <c r="AJ28" s="3">
        <v>908.19672131147536</v>
      </c>
      <c r="AK28" s="6">
        <v>221</v>
      </c>
      <c r="AL28" s="6">
        <v>390</v>
      </c>
      <c r="AM28" s="6">
        <v>47</v>
      </c>
      <c r="AN28" s="6">
        <v>32</v>
      </c>
      <c r="AO28" s="6">
        <v>0</v>
      </c>
      <c r="AP28" s="6">
        <v>28</v>
      </c>
      <c r="AQ28" s="6">
        <v>230</v>
      </c>
      <c r="AR28" s="6">
        <v>141</v>
      </c>
      <c r="AS28" s="6">
        <v>14.641744548286603</v>
      </c>
      <c r="AT28" s="138">
        <v>3</v>
      </c>
      <c r="AU28" s="138">
        <v>0</v>
      </c>
      <c r="AV28" s="138">
        <v>4</v>
      </c>
      <c r="AW28" s="138">
        <v>3</v>
      </c>
      <c r="AX28" s="138">
        <v>10</v>
      </c>
      <c r="AY28" s="6">
        <v>21.331945889698233</v>
      </c>
      <c r="AZ28" s="6">
        <v>3</v>
      </c>
      <c r="BA28" s="6">
        <v>0.82191780821917804</v>
      </c>
      <c r="BB28" s="6">
        <v>27</v>
      </c>
      <c r="BC28" s="6">
        <v>39</v>
      </c>
      <c r="BD28" s="6">
        <v>3.9714867617107941</v>
      </c>
      <c r="BE28" s="6">
        <v>3</v>
      </c>
      <c r="BF28" s="6">
        <v>3.296703296703297</v>
      </c>
      <c r="BG28" s="6">
        <v>24</v>
      </c>
      <c r="BH28" s="6">
        <v>3.4188034188034191</v>
      </c>
      <c r="BI28" s="6">
        <v>12</v>
      </c>
      <c r="BJ28" s="6">
        <v>8.0536912751677843</v>
      </c>
      <c r="BK28" s="6">
        <v>94</v>
      </c>
    </row>
    <row r="29" spans="1:63" x14ac:dyDescent="0.35">
      <c r="A29" s="28">
        <v>23</v>
      </c>
      <c r="C29" s="18" t="s">
        <v>29</v>
      </c>
      <c r="D29" s="15">
        <v>139</v>
      </c>
      <c r="E29" s="19">
        <v>0</v>
      </c>
      <c r="F29" s="19">
        <v>0</v>
      </c>
      <c r="G29" s="19">
        <v>13</v>
      </c>
      <c r="H29" s="19">
        <v>91</v>
      </c>
      <c r="I29" s="19">
        <v>39</v>
      </c>
      <c r="J29" s="20">
        <v>56.834532374100718</v>
      </c>
      <c r="K29" s="20">
        <v>5</v>
      </c>
      <c r="L29" s="20">
        <v>11.363636363636363</v>
      </c>
      <c r="M29" s="19">
        <v>0</v>
      </c>
      <c r="N29" s="20">
        <v>0</v>
      </c>
      <c r="O29" s="20">
        <v>9</v>
      </c>
      <c r="P29" s="20">
        <v>100</v>
      </c>
      <c r="Q29" s="20">
        <v>19.847328244274809</v>
      </c>
      <c r="R29" s="19">
        <v>0</v>
      </c>
      <c r="S29" s="20">
        <v>0</v>
      </c>
      <c r="T29" s="19">
        <v>0</v>
      </c>
      <c r="U29" s="20">
        <v>0</v>
      </c>
      <c r="V29" s="19">
        <v>0</v>
      </c>
      <c r="W29" s="20">
        <v>0</v>
      </c>
      <c r="X29" s="19">
        <v>0</v>
      </c>
      <c r="Y29" s="20">
        <v>0</v>
      </c>
      <c r="Z29" s="20">
        <v>22.857142857142858</v>
      </c>
      <c r="AA29" s="20">
        <v>62.857142857142854</v>
      </c>
      <c r="AB29" s="19">
        <v>5</v>
      </c>
      <c r="AC29" s="20">
        <v>5.2631578947368416</v>
      </c>
      <c r="AD29" s="20">
        <v>93.181818181818173</v>
      </c>
      <c r="AE29" s="20">
        <v>84.905660377358487</v>
      </c>
      <c r="AF29" s="20">
        <v>100</v>
      </c>
      <c r="AG29" s="20">
        <v>89.65517241379311</v>
      </c>
      <c r="AH29" s="20">
        <v>14.634146341463413</v>
      </c>
      <c r="AI29" s="20">
        <v>37.804878048780488</v>
      </c>
      <c r="AJ29" s="3">
        <v>644.23076923076928</v>
      </c>
      <c r="AK29" s="6">
        <v>0</v>
      </c>
      <c r="AL29" s="6">
        <v>89</v>
      </c>
      <c r="AM29" s="6">
        <v>25</v>
      </c>
      <c r="AN29" s="6">
        <v>16</v>
      </c>
      <c r="AO29" s="6">
        <v>0</v>
      </c>
      <c r="AP29" s="6">
        <v>0</v>
      </c>
      <c r="AQ29" s="6">
        <v>10</v>
      </c>
      <c r="AR29" s="6">
        <v>11</v>
      </c>
      <c r="AS29" s="6">
        <v>8.1481481481481488</v>
      </c>
      <c r="AT29" s="138">
        <v>0</v>
      </c>
      <c r="AU29" s="138">
        <v>0</v>
      </c>
      <c r="AV29" s="138">
        <v>0</v>
      </c>
      <c r="AW29" s="138">
        <v>0</v>
      </c>
      <c r="AX29" s="138">
        <v>0</v>
      </c>
      <c r="AY29" s="6">
        <v>35.294117647058826</v>
      </c>
      <c r="AZ29" s="6">
        <v>0</v>
      </c>
      <c r="BA29" s="6">
        <v>0</v>
      </c>
      <c r="BB29" s="6">
        <v>9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13</v>
      </c>
    </row>
    <row r="30" spans="1:63" x14ac:dyDescent="0.35">
      <c r="A30" s="28">
        <v>24</v>
      </c>
      <c r="C30" s="18" t="s">
        <v>24</v>
      </c>
      <c r="D30" s="15">
        <v>170</v>
      </c>
      <c r="E30" s="19">
        <v>0</v>
      </c>
      <c r="F30" s="19">
        <v>10</v>
      </c>
      <c r="G30" s="19">
        <v>26</v>
      </c>
      <c r="H30" s="19">
        <v>131</v>
      </c>
      <c r="I30" s="19">
        <v>10</v>
      </c>
      <c r="J30" s="20">
        <v>35.294117647058826</v>
      </c>
      <c r="K30" s="20">
        <v>12</v>
      </c>
      <c r="L30" s="20">
        <v>11.76470588235294</v>
      </c>
      <c r="M30" s="19">
        <v>0</v>
      </c>
      <c r="N30" s="20">
        <v>0</v>
      </c>
      <c r="O30" s="20">
        <v>0</v>
      </c>
      <c r="P30" s="20">
        <v>0</v>
      </c>
      <c r="Q30" s="20">
        <v>6.8322981366459627</v>
      </c>
      <c r="R30" s="19">
        <v>0</v>
      </c>
      <c r="S30" s="20">
        <v>0</v>
      </c>
      <c r="T30" s="19">
        <v>0</v>
      </c>
      <c r="U30" s="20">
        <v>0</v>
      </c>
      <c r="V30" s="19">
        <v>3</v>
      </c>
      <c r="W30" s="20">
        <v>37.5</v>
      </c>
      <c r="X30" s="19">
        <v>3</v>
      </c>
      <c r="Y30" s="20">
        <v>12</v>
      </c>
      <c r="Z30" s="20">
        <v>17.346938775510203</v>
      </c>
      <c r="AA30" s="20">
        <v>65.306122448979593</v>
      </c>
      <c r="AB30" s="19">
        <v>15</v>
      </c>
      <c r="AC30" s="20">
        <v>14.150943396226415</v>
      </c>
      <c r="AD30" s="20">
        <v>74.025974025974023</v>
      </c>
      <c r="AE30" s="20">
        <v>47.727272727272727</v>
      </c>
      <c r="AF30" s="20">
        <v>46.808510638297875</v>
      </c>
      <c r="AG30" s="20">
        <v>69.512195121951208</v>
      </c>
      <c r="AH30" s="20">
        <v>33.695652173913047</v>
      </c>
      <c r="AI30" s="20">
        <v>40.217391304347828</v>
      </c>
      <c r="AJ30" s="3">
        <v>460</v>
      </c>
      <c r="AK30" s="6">
        <v>0</v>
      </c>
      <c r="AL30" s="6">
        <v>9</v>
      </c>
      <c r="AM30" s="6">
        <v>0</v>
      </c>
      <c r="AN30" s="6">
        <v>134</v>
      </c>
      <c r="AO30" s="6">
        <v>0</v>
      </c>
      <c r="AP30" s="6">
        <v>0</v>
      </c>
      <c r="AQ30" s="6">
        <v>5</v>
      </c>
      <c r="AR30" s="6">
        <v>64</v>
      </c>
      <c r="AS30" s="6">
        <v>39.024390243902438</v>
      </c>
      <c r="AT30" s="138">
        <v>0</v>
      </c>
      <c r="AU30" s="138">
        <v>0</v>
      </c>
      <c r="AV30" s="138">
        <v>0</v>
      </c>
      <c r="AW30" s="138">
        <v>5</v>
      </c>
      <c r="AX30" s="138">
        <v>5</v>
      </c>
      <c r="AY30" s="6">
        <v>66.233766233766232</v>
      </c>
      <c r="AZ30" s="6">
        <v>3</v>
      </c>
      <c r="BA30" s="6">
        <v>3.0303030303030303</v>
      </c>
      <c r="BB30" s="6">
        <v>0</v>
      </c>
      <c r="BC30" s="6">
        <v>3</v>
      </c>
      <c r="BD30" s="6">
        <v>1.7341040462427744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26</v>
      </c>
    </row>
    <row r="31" spans="1:63" x14ac:dyDescent="0.35">
      <c r="A31" s="28">
        <v>25</v>
      </c>
      <c r="C31" s="18" t="s">
        <v>21</v>
      </c>
      <c r="D31" s="15">
        <v>584</v>
      </c>
      <c r="E31" s="19">
        <v>12</v>
      </c>
      <c r="F31" s="19">
        <v>28</v>
      </c>
      <c r="G31" s="19">
        <v>47</v>
      </c>
      <c r="H31" s="19">
        <v>448</v>
      </c>
      <c r="I31" s="19">
        <v>64</v>
      </c>
      <c r="J31" s="20">
        <v>62.842465753424662</v>
      </c>
      <c r="K31" s="20">
        <v>23</v>
      </c>
      <c r="L31" s="20">
        <v>8.3636363636363633</v>
      </c>
      <c r="M31" s="19">
        <v>0</v>
      </c>
      <c r="N31" s="20">
        <v>0</v>
      </c>
      <c r="O31" s="20">
        <v>31</v>
      </c>
      <c r="P31" s="20">
        <v>100</v>
      </c>
      <c r="Q31" s="20">
        <v>12.927756653992395</v>
      </c>
      <c r="R31" s="19">
        <v>0</v>
      </c>
      <c r="S31" s="20">
        <v>0</v>
      </c>
      <c r="T31" s="19">
        <v>0</v>
      </c>
      <c r="U31" s="20">
        <v>0</v>
      </c>
      <c r="V31" s="19">
        <v>0</v>
      </c>
      <c r="W31" s="20">
        <v>0</v>
      </c>
      <c r="X31" s="19">
        <v>0</v>
      </c>
      <c r="Y31" s="20">
        <v>0</v>
      </c>
      <c r="Z31" s="20">
        <v>21.428571428571427</v>
      </c>
      <c r="AA31" s="20">
        <v>61.278195488721806</v>
      </c>
      <c r="AB31" s="19">
        <v>28</v>
      </c>
      <c r="AC31" s="20">
        <v>6.8126520681265204</v>
      </c>
      <c r="AD31" s="20">
        <v>91.358024691358025</v>
      </c>
      <c r="AE31" s="20">
        <v>74.73684210526315</v>
      </c>
      <c r="AF31" s="20">
        <v>72.941176470588232</v>
      </c>
      <c r="AG31" s="20">
        <v>84.866468842729972</v>
      </c>
      <c r="AH31" s="20">
        <v>25.866666666666667</v>
      </c>
      <c r="AI31" s="20">
        <v>39.466666666666669</v>
      </c>
      <c r="AJ31" s="3">
        <v>850</v>
      </c>
      <c r="AK31" s="6">
        <v>0</v>
      </c>
      <c r="AL31" s="6">
        <v>523</v>
      </c>
      <c r="AM31" s="6">
        <v>0</v>
      </c>
      <c r="AN31" s="6">
        <v>0</v>
      </c>
      <c r="AO31" s="6">
        <v>0</v>
      </c>
      <c r="AP31" s="6">
        <v>6</v>
      </c>
      <c r="AQ31" s="6">
        <v>30</v>
      </c>
      <c r="AR31" s="6">
        <v>106</v>
      </c>
      <c r="AS31" s="6">
        <v>19.03052064631957</v>
      </c>
      <c r="AT31" s="138">
        <v>0</v>
      </c>
      <c r="AU31" s="138">
        <v>0</v>
      </c>
      <c r="AV31" s="138">
        <v>1</v>
      </c>
      <c r="AW31" s="138">
        <v>4</v>
      </c>
      <c r="AX31" s="138">
        <v>5</v>
      </c>
      <c r="AY31" s="6">
        <v>45.985401459854018</v>
      </c>
      <c r="AZ31" s="6">
        <v>0</v>
      </c>
      <c r="BA31" s="6">
        <v>0</v>
      </c>
      <c r="BB31" s="6">
        <v>8</v>
      </c>
      <c r="BC31" s="6">
        <v>10</v>
      </c>
      <c r="BD31" s="6">
        <v>1.7241379310344827</v>
      </c>
      <c r="BE31" s="6">
        <v>0</v>
      </c>
      <c r="BF31" s="6">
        <v>0</v>
      </c>
      <c r="BG31" s="6">
        <v>6</v>
      </c>
      <c r="BH31" s="6">
        <v>1.3636363636363635</v>
      </c>
      <c r="BI31" s="6">
        <v>0</v>
      </c>
      <c r="BJ31" s="6">
        <v>0</v>
      </c>
      <c r="BK31" s="6">
        <v>47</v>
      </c>
    </row>
    <row r="32" spans="1:63" x14ac:dyDescent="0.35">
      <c r="A32" s="28">
        <v>26</v>
      </c>
      <c r="C32" s="18" t="s">
        <v>9</v>
      </c>
      <c r="D32" s="15">
        <v>262</v>
      </c>
      <c r="E32" s="19">
        <v>0</v>
      </c>
      <c r="F32" s="19">
        <v>0</v>
      </c>
      <c r="G32" s="19">
        <v>4</v>
      </c>
      <c r="H32" s="19">
        <v>159</v>
      </c>
      <c r="I32" s="19">
        <v>104</v>
      </c>
      <c r="J32" s="20">
        <v>60.305343511450381</v>
      </c>
      <c r="K32" s="20">
        <v>4</v>
      </c>
      <c r="L32" s="20">
        <v>5.8823529411764701</v>
      </c>
      <c r="M32" s="19">
        <v>0</v>
      </c>
      <c r="N32" s="20">
        <v>0</v>
      </c>
      <c r="O32" s="20">
        <v>20</v>
      </c>
      <c r="P32" s="20">
        <v>80</v>
      </c>
      <c r="Q32" s="20">
        <v>16.803278688524589</v>
      </c>
      <c r="R32" s="19">
        <v>0</v>
      </c>
      <c r="S32" s="20">
        <v>0</v>
      </c>
      <c r="T32" s="19">
        <v>0</v>
      </c>
      <c r="U32" s="20">
        <v>0</v>
      </c>
      <c r="V32" s="19">
        <v>0</v>
      </c>
      <c r="W32" s="20">
        <v>0</v>
      </c>
      <c r="X32" s="19">
        <v>0</v>
      </c>
      <c r="Y32" s="20">
        <v>0</v>
      </c>
      <c r="Z32" s="20">
        <v>10.294117647058822</v>
      </c>
      <c r="AA32" s="20">
        <v>73.529411764705884</v>
      </c>
      <c r="AB32" s="19">
        <v>10</v>
      </c>
      <c r="AC32" s="20">
        <v>7.6335877862595423</v>
      </c>
      <c r="AD32" s="20">
        <v>80.281690140845072</v>
      </c>
      <c r="AE32" s="20">
        <v>74.418604651162795</v>
      </c>
      <c r="AF32" s="20">
        <v>100</v>
      </c>
      <c r="AG32" s="20">
        <v>78.205128205128204</v>
      </c>
      <c r="AH32" s="20">
        <v>14.049586776859504</v>
      </c>
      <c r="AI32" s="20">
        <v>61.157024793388423</v>
      </c>
      <c r="AJ32" s="3">
        <v>660</v>
      </c>
      <c r="AK32" s="6">
        <v>0</v>
      </c>
      <c r="AL32" s="6">
        <v>196</v>
      </c>
      <c r="AM32" s="6">
        <v>0</v>
      </c>
      <c r="AN32" s="6">
        <v>0</v>
      </c>
      <c r="AO32" s="6">
        <v>0</v>
      </c>
      <c r="AP32" s="6">
        <v>0</v>
      </c>
      <c r="AQ32" s="6">
        <v>52</v>
      </c>
      <c r="AR32" s="6">
        <v>6</v>
      </c>
      <c r="AS32" s="6">
        <v>2.3166023166023164</v>
      </c>
      <c r="AT32" s="138">
        <v>0</v>
      </c>
      <c r="AU32" s="138">
        <v>0</v>
      </c>
      <c r="AV32" s="138">
        <v>0</v>
      </c>
      <c r="AW32" s="138">
        <v>0</v>
      </c>
      <c r="AX32" s="138">
        <v>0</v>
      </c>
      <c r="AY32" s="6">
        <v>20.675105485232066</v>
      </c>
      <c r="AZ32" s="6">
        <v>0</v>
      </c>
      <c r="BA32" s="6">
        <v>0</v>
      </c>
      <c r="BB32" s="6">
        <v>37</v>
      </c>
      <c r="BC32" s="6">
        <v>14</v>
      </c>
      <c r="BD32" s="6">
        <v>5.3231939163498092</v>
      </c>
      <c r="BE32" s="6">
        <v>0</v>
      </c>
      <c r="BF32" s="6">
        <v>0</v>
      </c>
      <c r="BG32" s="6">
        <v>4</v>
      </c>
      <c r="BH32" s="6">
        <v>2.5</v>
      </c>
      <c r="BI32" s="6">
        <v>8</v>
      </c>
      <c r="BJ32" s="6">
        <v>8.2474226804123703</v>
      </c>
      <c r="BK32" s="6">
        <v>4</v>
      </c>
    </row>
    <row r="33" spans="1:63" x14ac:dyDescent="0.35">
      <c r="A33" s="28">
        <v>27</v>
      </c>
      <c r="C33" s="18" t="s">
        <v>3</v>
      </c>
      <c r="D33" s="15">
        <v>46</v>
      </c>
      <c r="E33" s="19">
        <v>0</v>
      </c>
      <c r="F33" s="19">
        <v>0</v>
      </c>
      <c r="G33" s="19">
        <v>5</v>
      </c>
      <c r="H33" s="19">
        <v>33</v>
      </c>
      <c r="I33" s="19">
        <v>11</v>
      </c>
      <c r="J33" s="20">
        <v>56.521739130434781</v>
      </c>
      <c r="K33" s="20">
        <v>0</v>
      </c>
      <c r="L33" s="20">
        <v>0</v>
      </c>
      <c r="M33" s="19">
        <v>0</v>
      </c>
      <c r="N33" s="20">
        <v>0</v>
      </c>
      <c r="O33" s="20">
        <v>9</v>
      </c>
      <c r="P33" s="20">
        <v>100</v>
      </c>
      <c r="Q33" s="20">
        <v>16.216216216216218</v>
      </c>
      <c r="R33" s="19">
        <v>0</v>
      </c>
      <c r="S33" s="20">
        <v>0</v>
      </c>
      <c r="T33" s="19">
        <v>0</v>
      </c>
      <c r="U33" s="20">
        <v>0</v>
      </c>
      <c r="V33" s="19">
        <v>0</v>
      </c>
      <c r="W33" s="20">
        <v>0</v>
      </c>
      <c r="X33" s="19">
        <v>0</v>
      </c>
      <c r="Y33" s="20">
        <v>0</v>
      </c>
      <c r="Z33" s="20">
        <v>0</v>
      </c>
      <c r="AA33" s="20">
        <v>35.714285714285715</v>
      </c>
      <c r="AB33" s="19">
        <v>3</v>
      </c>
      <c r="AC33" s="20">
        <v>15.789473684210526</v>
      </c>
      <c r="AD33" s="20">
        <v>100</v>
      </c>
      <c r="AE33" s="20">
        <v>33.333333333333329</v>
      </c>
      <c r="AF33" s="20">
        <v>100</v>
      </c>
      <c r="AG33" s="20">
        <v>48.387096774193552</v>
      </c>
      <c r="AH33" s="20">
        <v>41.17647058823529</v>
      </c>
      <c r="AI33" s="20">
        <v>29.411764705882355</v>
      </c>
      <c r="AJ33" s="3">
        <v>483.33333333333337</v>
      </c>
      <c r="AK33" s="6">
        <v>0</v>
      </c>
      <c r="AL33" s="6">
        <v>34</v>
      </c>
      <c r="AM33" s="6">
        <v>0</v>
      </c>
      <c r="AN33" s="6">
        <v>0</v>
      </c>
      <c r="AO33" s="6">
        <v>0</v>
      </c>
      <c r="AP33" s="6">
        <v>0</v>
      </c>
      <c r="AQ33" s="6">
        <v>11</v>
      </c>
      <c r="AR33" s="6">
        <v>5</v>
      </c>
      <c r="AS33" s="6">
        <v>11.627906976744185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6">
        <v>87.804878048780495</v>
      </c>
      <c r="AZ33" s="6">
        <v>0</v>
      </c>
      <c r="BA33" s="6">
        <v>0</v>
      </c>
      <c r="BB33" s="6">
        <v>0</v>
      </c>
      <c r="BC33" s="6">
        <v>7</v>
      </c>
      <c r="BD33" s="6">
        <v>15.909090909090908</v>
      </c>
      <c r="BE33" s="6">
        <v>0</v>
      </c>
      <c r="BF33" s="6">
        <v>0</v>
      </c>
      <c r="BG33" s="6">
        <v>5</v>
      </c>
      <c r="BH33" s="6">
        <v>14.285714285714285</v>
      </c>
      <c r="BI33" s="6">
        <v>0</v>
      </c>
      <c r="BJ33" s="6">
        <v>0</v>
      </c>
      <c r="BK33" s="6">
        <v>5</v>
      </c>
    </row>
    <row r="34" spans="1:63" x14ac:dyDescent="0.35">
      <c r="A34" s="28">
        <v>28</v>
      </c>
      <c r="C34" s="18" t="s">
        <v>280</v>
      </c>
      <c r="D34" s="15">
        <v>288</v>
      </c>
      <c r="E34" s="19">
        <v>12</v>
      </c>
      <c r="F34" s="19">
        <v>36</v>
      </c>
      <c r="G34" s="19">
        <v>33</v>
      </c>
      <c r="H34" s="19">
        <v>182</v>
      </c>
      <c r="I34" s="19">
        <v>35</v>
      </c>
      <c r="J34" s="20">
        <v>58.680555555555557</v>
      </c>
      <c r="K34" s="20">
        <v>4</v>
      </c>
      <c r="L34" s="20">
        <v>3.5087719298245612</v>
      </c>
      <c r="M34" s="19">
        <v>0</v>
      </c>
      <c r="N34" s="20">
        <v>0</v>
      </c>
      <c r="O34" s="20">
        <v>11</v>
      </c>
      <c r="P34" s="20">
        <v>100</v>
      </c>
      <c r="Q34" s="20">
        <v>8.5106382978723403</v>
      </c>
      <c r="R34" s="19">
        <v>0</v>
      </c>
      <c r="S34" s="20">
        <v>0</v>
      </c>
      <c r="T34" s="19">
        <v>0</v>
      </c>
      <c r="U34" s="20">
        <v>0</v>
      </c>
      <c r="V34" s="19">
        <v>0</v>
      </c>
      <c r="W34" s="118">
        <v>0</v>
      </c>
      <c r="X34" s="19">
        <v>0</v>
      </c>
      <c r="Y34" s="118">
        <v>0</v>
      </c>
      <c r="Z34" s="20">
        <v>5.0420168067226889</v>
      </c>
      <c r="AA34" s="20">
        <v>85.714285714285708</v>
      </c>
      <c r="AB34" s="19">
        <v>11</v>
      </c>
      <c r="AC34" s="20">
        <v>6.7484662576687118</v>
      </c>
      <c r="AD34" s="20">
        <v>85.13513513513513</v>
      </c>
      <c r="AE34" s="20">
        <v>66.355140186915889</v>
      </c>
      <c r="AF34" s="20">
        <v>52.380952380952387</v>
      </c>
      <c r="AG34" s="20">
        <v>78.94736842105263</v>
      </c>
      <c r="AH34" s="20">
        <v>8.5714285714285712</v>
      </c>
      <c r="AI34" s="20">
        <v>58.571428571428577</v>
      </c>
      <c r="AJ34" s="3">
        <v>716.17647058823525</v>
      </c>
      <c r="AK34" s="6">
        <v>10</v>
      </c>
      <c r="AL34" s="6">
        <v>146</v>
      </c>
      <c r="AM34" s="6">
        <v>14</v>
      </c>
      <c r="AN34" s="6">
        <v>15</v>
      </c>
      <c r="AO34" s="6">
        <v>0</v>
      </c>
      <c r="AP34" s="6">
        <v>3</v>
      </c>
      <c r="AQ34" s="6">
        <v>73</v>
      </c>
      <c r="AR34" s="6">
        <v>47</v>
      </c>
      <c r="AS34" s="6">
        <v>16.967509025270758</v>
      </c>
      <c r="AT34" s="138">
        <v>1</v>
      </c>
      <c r="AU34" s="138">
        <v>0</v>
      </c>
      <c r="AV34" s="138">
        <v>1</v>
      </c>
      <c r="AW34" s="138">
        <v>0</v>
      </c>
      <c r="AX34" s="138">
        <v>2</v>
      </c>
      <c r="AY34" s="6">
        <v>27.719298245614034</v>
      </c>
      <c r="AZ34" s="6">
        <v>4</v>
      </c>
      <c r="BA34" s="6">
        <v>3.6036036036036037</v>
      </c>
      <c r="BB34" s="6">
        <v>9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33</v>
      </c>
    </row>
    <row r="35" spans="1:63" x14ac:dyDescent="0.35">
      <c r="A35" s="28">
        <v>29</v>
      </c>
      <c r="C35" s="18" t="s">
        <v>28</v>
      </c>
      <c r="D35" s="15">
        <v>495</v>
      </c>
      <c r="E35" s="19">
        <v>0</v>
      </c>
      <c r="F35" s="19">
        <v>16</v>
      </c>
      <c r="G35" s="19">
        <v>69</v>
      </c>
      <c r="H35" s="19">
        <v>375</v>
      </c>
      <c r="I35" s="19">
        <v>32</v>
      </c>
      <c r="J35" s="20">
        <v>56.767676767676768</v>
      </c>
      <c r="K35" s="20">
        <v>38</v>
      </c>
      <c r="L35" s="20">
        <v>14.615384615384617</v>
      </c>
      <c r="M35" s="19">
        <v>7</v>
      </c>
      <c r="N35" s="20">
        <v>18.421052631578945</v>
      </c>
      <c r="O35" s="20">
        <v>69</v>
      </c>
      <c r="P35" s="20">
        <v>91.428571428571431</v>
      </c>
      <c r="Q35" s="20">
        <v>33.783783783783782</v>
      </c>
      <c r="R35" s="19">
        <v>14</v>
      </c>
      <c r="S35" s="20">
        <v>34.146341463414636</v>
      </c>
      <c r="T35" s="19">
        <v>0</v>
      </c>
      <c r="U35" s="20">
        <v>0</v>
      </c>
      <c r="V35" s="19">
        <v>8</v>
      </c>
      <c r="W35" s="20">
        <v>36.363636363636367</v>
      </c>
      <c r="X35" s="19">
        <v>6</v>
      </c>
      <c r="Y35" s="20">
        <v>16.216216216216218</v>
      </c>
      <c r="Z35" s="20">
        <v>35.864978902953588</v>
      </c>
      <c r="AA35" s="20">
        <v>15.611814345991561</v>
      </c>
      <c r="AB35" s="19">
        <v>60</v>
      </c>
      <c r="AC35" s="20">
        <v>24.193548387096776</v>
      </c>
      <c r="AD35" s="20">
        <v>65.497076023391813</v>
      </c>
      <c r="AE35" s="20">
        <v>33.004926108374384</v>
      </c>
      <c r="AF35" s="20">
        <v>39.393939393939391</v>
      </c>
      <c r="AG35" s="20">
        <v>49.404761904761905</v>
      </c>
      <c r="AH35" s="20">
        <v>39.887640449438202</v>
      </c>
      <c r="AI35" s="20">
        <v>17.977528089887642</v>
      </c>
      <c r="AJ35" s="3">
        <v>380.13698630136986</v>
      </c>
      <c r="AK35" s="6">
        <v>0</v>
      </c>
      <c r="AL35" s="6">
        <v>0</v>
      </c>
      <c r="AM35" s="6">
        <v>0</v>
      </c>
      <c r="AN35" s="6">
        <v>473</v>
      </c>
      <c r="AO35" s="6">
        <v>0</v>
      </c>
      <c r="AP35" s="6">
        <v>0</v>
      </c>
      <c r="AQ35" s="6">
        <v>5</v>
      </c>
      <c r="AR35" s="6">
        <v>65</v>
      </c>
      <c r="AS35" s="6">
        <v>13.598326359832635</v>
      </c>
      <c r="AT35" s="138">
        <v>12</v>
      </c>
      <c r="AU35" s="138">
        <v>9</v>
      </c>
      <c r="AV35" s="138">
        <v>0</v>
      </c>
      <c r="AW35" s="138">
        <v>0</v>
      </c>
      <c r="AX35" s="138">
        <v>21</v>
      </c>
      <c r="AY35" s="6">
        <v>93.978494623655919</v>
      </c>
      <c r="AZ35" s="6">
        <v>9</v>
      </c>
      <c r="BA35" s="6">
        <v>3.515625</v>
      </c>
      <c r="BB35" s="6">
        <v>5</v>
      </c>
      <c r="BC35" s="6">
        <v>96</v>
      </c>
      <c r="BD35" s="6">
        <v>19.672131147540984</v>
      </c>
      <c r="BE35" s="6">
        <v>7</v>
      </c>
      <c r="BF35" s="6">
        <v>10.9375</v>
      </c>
      <c r="BG35" s="6">
        <v>72</v>
      </c>
      <c r="BH35" s="6">
        <v>19.148936170212767</v>
      </c>
      <c r="BI35" s="6">
        <v>21</v>
      </c>
      <c r="BJ35" s="6">
        <v>67.741935483870961</v>
      </c>
      <c r="BK35" s="6">
        <v>69</v>
      </c>
    </row>
    <row r="36" spans="1:63" x14ac:dyDescent="0.35">
      <c r="A36" s="28">
        <v>30</v>
      </c>
      <c r="C36" s="18" t="s">
        <v>25</v>
      </c>
      <c r="D36" s="15">
        <v>769</v>
      </c>
      <c r="E36" s="19">
        <v>11</v>
      </c>
      <c r="F36" s="19">
        <v>31</v>
      </c>
      <c r="G36" s="19">
        <v>64</v>
      </c>
      <c r="H36" s="19">
        <v>520</v>
      </c>
      <c r="I36" s="19">
        <v>154</v>
      </c>
      <c r="J36" s="20">
        <v>50.585175552665795</v>
      </c>
      <c r="K36" s="20">
        <v>9</v>
      </c>
      <c r="L36" s="20">
        <v>3.3834586466165413</v>
      </c>
      <c r="M36" s="19">
        <v>0</v>
      </c>
      <c r="N36" s="20">
        <v>0</v>
      </c>
      <c r="O36" s="20">
        <v>18</v>
      </c>
      <c r="P36" s="20">
        <v>100</v>
      </c>
      <c r="Q36" s="20">
        <v>4.3661971830985911</v>
      </c>
      <c r="R36" s="19">
        <v>0</v>
      </c>
      <c r="S36" s="20">
        <v>0</v>
      </c>
      <c r="T36" s="19">
        <v>3</v>
      </c>
      <c r="U36" s="20">
        <v>15</v>
      </c>
      <c r="V36" s="19">
        <v>3</v>
      </c>
      <c r="W36" s="20">
        <v>11.111111111111111</v>
      </c>
      <c r="X36" s="19">
        <v>0</v>
      </c>
      <c r="Y36" s="20">
        <v>0</v>
      </c>
      <c r="Z36" s="20">
        <v>16.165413533834585</v>
      </c>
      <c r="AA36" s="20">
        <v>73.308270676691734</v>
      </c>
      <c r="AB36" s="19">
        <v>35</v>
      </c>
      <c r="AC36" s="20">
        <v>7.1138211382113816</v>
      </c>
      <c r="AD36" s="20">
        <v>92.338709677419345</v>
      </c>
      <c r="AE36" s="20">
        <v>72.900763358778633</v>
      </c>
      <c r="AF36" s="20">
        <v>65.517241379310349</v>
      </c>
      <c r="AG36" s="20">
        <v>85.382830626450115</v>
      </c>
      <c r="AH36" s="20">
        <v>21.304347826086957</v>
      </c>
      <c r="AI36" s="20">
        <v>51.304347826086961</v>
      </c>
      <c r="AJ36" s="3">
        <v>881.48148148148152</v>
      </c>
      <c r="AK36" s="6">
        <v>295</v>
      </c>
      <c r="AL36" s="6">
        <v>301</v>
      </c>
      <c r="AM36" s="6">
        <v>101</v>
      </c>
      <c r="AN36" s="6">
        <v>19</v>
      </c>
      <c r="AO36" s="6">
        <v>0</v>
      </c>
      <c r="AP36" s="6">
        <v>0</v>
      </c>
      <c r="AQ36" s="6">
        <v>35</v>
      </c>
      <c r="AR36" s="6">
        <v>128</v>
      </c>
      <c r="AS36" s="6">
        <v>16.864295125164691</v>
      </c>
      <c r="AT36" s="138">
        <v>3</v>
      </c>
      <c r="AU36" s="138">
        <v>0</v>
      </c>
      <c r="AV36" s="138">
        <v>3</v>
      </c>
      <c r="AW36" s="138">
        <v>1</v>
      </c>
      <c r="AX36" s="138">
        <v>7</v>
      </c>
      <c r="AY36" s="6">
        <v>29.166666666666668</v>
      </c>
      <c r="AZ36" s="6">
        <v>5</v>
      </c>
      <c r="BA36" s="6">
        <v>1.8867924528301887</v>
      </c>
      <c r="BB36" s="6">
        <v>25</v>
      </c>
      <c r="BC36" s="6">
        <v>27</v>
      </c>
      <c r="BD36" s="6">
        <v>3.515625</v>
      </c>
      <c r="BE36" s="6">
        <v>4</v>
      </c>
      <c r="BF36" s="6">
        <v>5.8823529411764701</v>
      </c>
      <c r="BG36" s="6">
        <v>15</v>
      </c>
      <c r="BH36" s="6">
        <v>2.9069767441860463</v>
      </c>
      <c r="BI36" s="6">
        <v>9</v>
      </c>
      <c r="BJ36" s="6">
        <v>5.9210526315789469</v>
      </c>
      <c r="BK36" s="6">
        <v>64</v>
      </c>
    </row>
    <row r="37" spans="1:63" x14ac:dyDescent="0.35">
      <c r="A37" s="28">
        <v>31</v>
      </c>
      <c r="C37" s="18" t="s">
        <v>11</v>
      </c>
      <c r="D37" s="15">
        <v>29</v>
      </c>
      <c r="E37" s="19">
        <v>0</v>
      </c>
      <c r="F37" s="19">
        <v>3</v>
      </c>
      <c r="G37" s="19">
        <v>8</v>
      </c>
      <c r="H37" s="19">
        <v>22</v>
      </c>
      <c r="I37" s="19">
        <v>0</v>
      </c>
      <c r="J37" s="20">
        <v>55.172413793103445</v>
      </c>
      <c r="K37" s="20">
        <v>5</v>
      </c>
      <c r="L37" s="20">
        <v>23.809523809523807</v>
      </c>
      <c r="M37" s="19">
        <v>0</v>
      </c>
      <c r="N37" s="20">
        <v>0</v>
      </c>
      <c r="O37" s="20">
        <v>4</v>
      </c>
      <c r="P37" s="20">
        <v>100</v>
      </c>
      <c r="Q37" s="20">
        <v>13.636363636363635</v>
      </c>
      <c r="R37" s="19">
        <v>0</v>
      </c>
      <c r="S37" s="20">
        <v>0</v>
      </c>
      <c r="T37" s="19">
        <v>0</v>
      </c>
      <c r="U37" s="20">
        <v>0</v>
      </c>
      <c r="V37" s="19">
        <v>0</v>
      </c>
      <c r="W37" s="20">
        <v>0</v>
      </c>
      <c r="X37" s="19">
        <v>0</v>
      </c>
      <c r="Y37" s="118">
        <v>0</v>
      </c>
      <c r="Z37" s="20">
        <v>30.76923076923077</v>
      </c>
      <c r="AA37" s="20">
        <v>30.76923076923077</v>
      </c>
      <c r="AB37" s="19">
        <v>3</v>
      </c>
      <c r="AC37" s="20">
        <v>30</v>
      </c>
      <c r="AD37" s="20">
        <v>42.857142857142854</v>
      </c>
      <c r="AE37" s="20">
        <v>50</v>
      </c>
      <c r="AF37" s="20">
        <v>0</v>
      </c>
      <c r="AG37" s="20">
        <v>41.17647058823529</v>
      </c>
      <c r="AH37" s="20">
        <v>0</v>
      </c>
      <c r="AI37" s="20">
        <v>100</v>
      </c>
      <c r="AJ37" s="3">
        <v>458.33333333333331</v>
      </c>
      <c r="AK37" s="6">
        <v>0</v>
      </c>
      <c r="AL37" s="6">
        <v>20</v>
      </c>
      <c r="AM37" s="6">
        <v>0</v>
      </c>
      <c r="AN37" s="6">
        <v>8</v>
      </c>
      <c r="AO37" s="6">
        <v>0</v>
      </c>
      <c r="AP37" s="6">
        <v>0</v>
      </c>
      <c r="AQ37" s="6">
        <v>0</v>
      </c>
      <c r="AR37" s="6">
        <v>3</v>
      </c>
      <c r="AS37" s="6">
        <v>10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6">
        <v>100</v>
      </c>
      <c r="AZ37" s="6">
        <v>0</v>
      </c>
      <c r="BA37" s="6">
        <v>0</v>
      </c>
      <c r="BB37" s="6">
        <v>0</v>
      </c>
      <c r="BC37" s="6">
        <v>3</v>
      </c>
      <c r="BD37" s="6">
        <v>11.111111111111111</v>
      </c>
      <c r="BE37" s="6">
        <v>0</v>
      </c>
      <c r="BF37" s="6">
        <v>0</v>
      </c>
      <c r="BG37" s="6">
        <v>3</v>
      </c>
      <c r="BH37" s="6">
        <v>14.285714285714285</v>
      </c>
      <c r="BI37" s="6">
        <v>0</v>
      </c>
      <c r="BJ37" s="6">
        <v>0</v>
      </c>
      <c r="BK37" s="6">
        <v>8</v>
      </c>
    </row>
    <row r="38" spans="1:63" x14ac:dyDescent="0.35">
      <c r="A38" s="28">
        <v>32</v>
      </c>
      <c r="C38" s="18" t="s">
        <v>281</v>
      </c>
      <c r="D38" s="15">
        <v>39</v>
      </c>
      <c r="E38" s="19">
        <v>0</v>
      </c>
      <c r="F38" s="19">
        <v>0</v>
      </c>
      <c r="G38" s="19">
        <v>0</v>
      </c>
      <c r="H38" s="19">
        <v>32</v>
      </c>
      <c r="I38" s="19">
        <v>9</v>
      </c>
      <c r="J38" s="20">
        <v>48.717948717948715</v>
      </c>
      <c r="K38" s="20">
        <v>0</v>
      </c>
      <c r="L38" s="20">
        <v>0</v>
      </c>
      <c r="M38" s="19">
        <v>0</v>
      </c>
      <c r="N38" s="20">
        <v>0</v>
      </c>
      <c r="O38" s="20">
        <v>5</v>
      </c>
      <c r="P38" s="20">
        <v>100</v>
      </c>
      <c r="Q38" s="20">
        <v>52.941176470588239</v>
      </c>
      <c r="R38" s="19">
        <v>0</v>
      </c>
      <c r="S38" s="20">
        <v>0</v>
      </c>
      <c r="T38" s="19">
        <v>0</v>
      </c>
      <c r="U38" s="20">
        <v>0</v>
      </c>
      <c r="V38" s="19">
        <v>0</v>
      </c>
      <c r="W38" s="118">
        <v>0</v>
      </c>
      <c r="X38" s="19">
        <v>0</v>
      </c>
      <c r="Y38" s="118">
        <v>0</v>
      </c>
      <c r="Z38" s="20">
        <v>0</v>
      </c>
      <c r="AA38" s="20">
        <v>61.53846153846154</v>
      </c>
      <c r="AB38" s="19">
        <v>0</v>
      </c>
      <c r="AC38" s="20">
        <v>0</v>
      </c>
      <c r="AD38" s="20">
        <v>80</v>
      </c>
      <c r="AE38" s="20">
        <v>100</v>
      </c>
      <c r="AF38" s="20">
        <v>0</v>
      </c>
      <c r="AG38" s="20">
        <v>75</v>
      </c>
      <c r="AH38" s="20">
        <v>57.142857142857139</v>
      </c>
      <c r="AI38" s="20">
        <v>42.857142857142854</v>
      </c>
      <c r="AJ38" s="3">
        <v>762.5</v>
      </c>
      <c r="AK38" s="6">
        <v>9</v>
      </c>
      <c r="AL38" s="6">
        <v>11</v>
      </c>
      <c r="AM38" s="6">
        <v>0</v>
      </c>
      <c r="AN38" s="6">
        <v>0</v>
      </c>
      <c r="AO38" s="6">
        <v>0</v>
      </c>
      <c r="AP38" s="6">
        <v>0</v>
      </c>
      <c r="AQ38" s="6">
        <v>16</v>
      </c>
      <c r="AR38" s="6">
        <v>0</v>
      </c>
      <c r="AS38" s="6">
        <v>0</v>
      </c>
      <c r="AT38" s="138"/>
      <c r="AU38" s="138"/>
      <c r="AV38" s="138"/>
      <c r="AW38" s="138"/>
      <c r="AX38" s="138"/>
      <c r="AY38" s="6">
        <v>8.8888888888888893</v>
      </c>
      <c r="AZ38" s="6">
        <v>0</v>
      </c>
      <c r="BA38" s="6">
        <v>0</v>
      </c>
      <c r="BB38" s="6">
        <v>0</v>
      </c>
      <c r="BC38" s="6">
        <v>12</v>
      </c>
      <c r="BD38" s="6">
        <v>30</v>
      </c>
      <c r="BE38" s="6">
        <v>0</v>
      </c>
      <c r="BF38" s="6">
        <v>0</v>
      </c>
      <c r="BG38" s="6">
        <v>4</v>
      </c>
      <c r="BH38" s="6">
        <v>13.333333333333334</v>
      </c>
      <c r="BI38" s="6">
        <v>3</v>
      </c>
      <c r="BJ38" s="6">
        <v>37.5</v>
      </c>
      <c r="BK38" s="6">
        <v>0</v>
      </c>
    </row>
    <row r="39" spans="1:63" x14ac:dyDescent="0.35">
      <c r="A39" s="28">
        <v>33</v>
      </c>
      <c r="C39" s="18" t="s">
        <v>14</v>
      </c>
      <c r="D39" s="15">
        <v>79</v>
      </c>
      <c r="E39" s="19">
        <v>0</v>
      </c>
      <c r="F39" s="19">
        <v>0</v>
      </c>
      <c r="G39" s="19">
        <v>0</v>
      </c>
      <c r="H39" s="19">
        <v>67</v>
      </c>
      <c r="I39" s="19">
        <v>11</v>
      </c>
      <c r="J39" s="20">
        <v>46.835443037974684</v>
      </c>
      <c r="K39" s="20">
        <v>4</v>
      </c>
      <c r="L39" s="20">
        <v>23.52941176470588</v>
      </c>
      <c r="M39" s="19">
        <v>0</v>
      </c>
      <c r="N39" s="20">
        <v>0</v>
      </c>
      <c r="O39" s="20">
        <v>5</v>
      </c>
      <c r="P39" s="20">
        <v>70</v>
      </c>
      <c r="Q39" s="20">
        <v>26.829268292682929</v>
      </c>
      <c r="R39" s="19">
        <v>0</v>
      </c>
      <c r="S39" s="20">
        <v>0</v>
      </c>
      <c r="T39" s="19">
        <v>0</v>
      </c>
      <c r="U39" s="20">
        <v>0</v>
      </c>
      <c r="V39" s="19">
        <v>0</v>
      </c>
      <c r="W39" s="118">
        <v>0</v>
      </c>
      <c r="X39" s="19">
        <v>0</v>
      </c>
      <c r="Y39" s="118">
        <v>0</v>
      </c>
      <c r="Z39" s="20">
        <v>22.727272727272727</v>
      </c>
      <c r="AA39" s="20">
        <v>77.272727272727266</v>
      </c>
      <c r="AB39" s="19">
        <v>8</v>
      </c>
      <c r="AC39" s="20">
        <v>16</v>
      </c>
      <c r="AD39" s="20">
        <v>62.5</v>
      </c>
      <c r="AE39" s="20">
        <v>66.666666666666657</v>
      </c>
      <c r="AF39" s="20">
        <v>100</v>
      </c>
      <c r="AG39" s="20">
        <v>58.064516129032263</v>
      </c>
      <c r="AH39" s="20">
        <v>27.27272727272727</v>
      </c>
      <c r="AI39" s="20">
        <v>47.727272727272727</v>
      </c>
      <c r="AJ39" s="3">
        <v>772.72727272727275</v>
      </c>
      <c r="AK39" s="6">
        <v>3</v>
      </c>
      <c r="AL39" s="6">
        <v>12</v>
      </c>
      <c r="AM39" s="6">
        <v>0</v>
      </c>
      <c r="AN39" s="6">
        <v>32</v>
      </c>
      <c r="AO39" s="6">
        <v>0</v>
      </c>
      <c r="AP39" s="6">
        <v>0</v>
      </c>
      <c r="AQ39" s="6">
        <v>24</v>
      </c>
      <c r="AR39" s="6">
        <v>7</v>
      </c>
      <c r="AS39" s="6">
        <v>8.536585365853659</v>
      </c>
      <c r="AT39" s="138">
        <v>0</v>
      </c>
      <c r="AU39" s="138">
        <v>0</v>
      </c>
      <c r="AV39" s="138">
        <v>0</v>
      </c>
      <c r="AW39" s="138">
        <v>3</v>
      </c>
      <c r="AX39" s="138">
        <v>3</v>
      </c>
      <c r="AY39" s="6">
        <v>40</v>
      </c>
      <c r="AZ39" s="6">
        <v>0</v>
      </c>
      <c r="BA39" s="6">
        <v>0</v>
      </c>
      <c r="BB39" s="6">
        <v>5</v>
      </c>
      <c r="BC39" s="6">
        <v>7</v>
      </c>
      <c r="BD39" s="6">
        <v>8.75</v>
      </c>
      <c r="BE39" s="6">
        <v>0</v>
      </c>
      <c r="BF39" s="6">
        <v>0</v>
      </c>
      <c r="BG39" s="6">
        <v>8</v>
      </c>
      <c r="BH39" s="6">
        <v>11.594202898550725</v>
      </c>
      <c r="BI39" s="6">
        <v>0</v>
      </c>
      <c r="BJ39" s="6">
        <v>0</v>
      </c>
      <c r="BK39" s="6">
        <v>0</v>
      </c>
    </row>
    <row r="40" spans="1:63" x14ac:dyDescent="0.35">
      <c r="A40" s="28">
        <v>34</v>
      </c>
      <c r="C40" s="18" t="s">
        <v>18</v>
      </c>
      <c r="D40" s="15">
        <v>725</v>
      </c>
      <c r="E40" s="19">
        <v>10</v>
      </c>
      <c r="F40" s="19">
        <v>31</v>
      </c>
      <c r="G40" s="19">
        <v>114</v>
      </c>
      <c r="H40" s="19">
        <v>533</v>
      </c>
      <c r="I40" s="19">
        <v>52</v>
      </c>
      <c r="J40" s="20">
        <v>58.206896551724142</v>
      </c>
      <c r="K40" s="20">
        <v>18</v>
      </c>
      <c r="L40" s="20">
        <v>5.6074766355140184</v>
      </c>
      <c r="M40" s="19">
        <v>5</v>
      </c>
      <c r="N40" s="20">
        <v>8.4745762711864394</v>
      </c>
      <c r="O40" s="20">
        <v>38</v>
      </c>
      <c r="P40" s="20">
        <v>100</v>
      </c>
      <c r="Q40" s="20">
        <v>12.035661218424963</v>
      </c>
      <c r="R40" s="19">
        <v>0</v>
      </c>
      <c r="S40" s="20">
        <v>0</v>
      </c>
      <c r="T40" s="19">
        <v>0</v>
      </c>
      <c r="U40" s="20">
        <v>0</v>
      </c>
      <c r="V40" s="19">
        <v>0</v>
      </c>
      <c r="W40" s="20">
        <v>0</v>
      </c>
      <c r="X40" s="19">
        <v>3</v>
      </c>
      <c r="Y40" s="20">
        <v>3.6585365853658534</v>
      </c>
      <c r="Z40" s="20">
        <v>11.912225705329153</v>
      </c>
      <c r="AA40" s="20">
        <v>63.949843260188089</v>
      </c>
      <c r="AB40" s="19">
        <v>52</v>
      </c>
      <c r="AC40" s="20">
        <v>10.947368421052632</v>
      </c>
      <c r="AD40" s="20">
        <v>78.971962616822438</v>
      </c>
      <c r="AE40" s="20">
        <v>64.649681528662413</v>
      </c>
      <c r="AF40" s="20">
        <v>47.252747252747248</v>
      </c>
      <c r="AG40" s="20">
        <v>76.777251184834128</v>
      </c>
      <c r="AH40" s="20">
        <v>33.171912832929785</v>
      </c>
      <c r="AI40" s="20">
        <v>35.593220338983052</v>
      </c>
      <c r="AJ40" s="3">
        <v>483.63636363636363</v>
      </c>
      <c r="AK40" s="6">
        <v>223</v>
      </c>
      <c r="AL40" s="6">
        <v>156</v>
      </c>
      <c r="AM40" s="6">
        <v>0</v>
      </c>
      <c r="AN40" s="6">
        <v>0</v>
      </c>
      <c r="AO40" s="6">
        <v>0</v>
      </c>
      <c r="AP40" s="6">
        <v>5</v>
      </c>
      <c r="AQ40" s="6">
        <v>318</v>
      </c>
      <c r="AR40" s="6">
        <v>201</v>
      </c>
      <c r="AS40" s="6">
        <v>28.510638297872344</v>
      </c>
      <c r="AT40" s="138">
        <v>1</v>
      </c>
      <c r="AU40" s="138">
        <v>0</v>
      </c>
      <c r="AV40" s="138">
        <v>6</v>
      </c>
      <c r="AW40" s="138">
        <v>5</v>
      </c>
      <c r="AX40" s="138">
        <v>12</v>
      </c>
      <c r="AY40" s="6">
        <v>32.517985611510788</v>
      </c>
      <c r="AZ40" s="6">
        <v>0</v>
      </c>
      <c r="BA40" s="6">
        <v>0</v>
      </c>
      <c r="BB40" s="6">
        <v>3</v>
      </c>
      <c r="BC40" s="6">
        <v>138</v>
      </c>
      <c r="BD40" s="6">
        <v>18.930041152263374</v>
      </c>
      <c r="BE40" s="6">
        <v>19</v>
      </c>
      <c r="BF40" s="6">
        <v>16.964285714285715</v>
      </c>
      <c r="BG40" s="6">
        <v>92</v>
      </c>
      <c r="BH40" s="6">
        <v>17.4573055028463</v>
      </c>
      <c r="BI40" s="6">
        <v>27</v>
      </c>
      <c r="BJ40" s="6">
        <v>56.25</v>
      </c>
      <c r="BK40" s="6">
        <v>114</v>
      </c>
    </row>
    <row r="41" spans="1:63" x14ac:dyDescent="0.35">
      <c r="A41" s="28">
        <v>35</v>
      </c>
      <c r="C41" s="18"/>
      <c r="D41" s="15"/>
      <c r="E41" s="19"/>
      <c r="F41" s="19"/>
      <c r="G41" s="19"/>
      <c r="H41" s="19"/>
      <c r="I41" s="19"/>
      <c r="J41" s="20"/>
      <c r="K41" s="20"/>
      <c r="L41" s="20"/>
      <c r="M41" s="19"/>
      <c r="N41" s="20"/>
      <c r="O41" s="20"/>
      <c r="P41" s="20"/>
      <c r="Q41" s="20"/>
      <c r="R41" s="19"/>
      <c r="S41" s="20"/>
      <c r="T41" s="19">
        <v>19</v>
      </c>
      <c r="U41" s="20">
        <v>4.1304347826086953</v>
      </c>
      <c r="V41" s="19">
        <v>47</v>
      </c>
      <c r="W41" s="20">
        <v>10.444444444444445</v>
      </c>
      <c r="X41" s="19">
        <v>63</v>
      </c>
      <c r="Y41" s="20">
        <v>6.9690265486725664</v>
      </c>
      <c r="Z41" s="20">
        <v>15.00337154416723</v>
      </c>
      <c r="AA41" s="20">
        <v>66.301416048550237</v>
      </c>
      <c r="AB41" s="19">
        <v>726</v>
      </c>
      <c r="AC41" s="20">
        <v>8.448737344350052</v>
      </c>
      <c r="AD41" s="20">
        <v>80.306435137895818</v>
      </c>
      <c r="AE41" s="20">
        <v>62.585523946705081</v>
      </c>
      <c r="AF41" s="20">
        <v>58.361970217640327</v>
      </c>
      <c r="AG41" s="20">
        <v>74.076260181796712</v>
      </c>
      <c r="AH41" s="20">
        <v>23.553772486087745</v>
      </c>
      <c r="AI41" s="20">
        <v>46.861653940727322</v>
      </c>
      <c r="AJ41" s="3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>
        <v>32.188841201716741</v>
      </c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</row>
    <row r="42" spans="1:63" x14ac:dyDescent="0.35">
      <c r="A42" s="28">
        <v>36</v>
      </c>
      <c r="B42" s="21" t="s">
        <v>33</v>
      </c>
      <c r="C42" s="18" t="s">
        <v>26</v>
      </c>
      <c r="D42" s="15">
        <v>10</v>
      </c>
      <c r="E42" s="19">
        <v>0</v>
      </c>
      <c r="F42" s="19">
        <v>0</v>
      </c>
      <c r="G42" s="19">
        <v>0</v>
      </c>
      <c r="H42" s="19">
        <v>10</v>
      </c>
      <c r="I42" s="19">
        <v>0</v>
      </c>
      <c r="J42" s="20">
        <v>40</v>
      </c>
      <c r="K42" s="20">
        <v>0</v>
      </c>
      <c r="L42" s="20">
        <v>0</v>
      </c>
      <c r="M42" s="19">
        <v>0</v>
      </c>
      <c r="N42" s="20">
        <v>0</v>
      </c>
      <c r="O42" s="20">
        <v>0</v>
      </c>
      <c r="P42" s="20">
        <v>0</v>
      </c>
      <c r="Q42" s="20">
        <v>30</v>
      </c>
      <c r="R42" s="19">
        <v>0</v>
      </c>
      <c r="S42" s="20">
        <v>0</v>
      </c>
      <c r="T42" s="19">
        <v>0</v>
      </c>
      <c r="U42" s="20">
        <v>0</v>
      </c>
      <c r="V42" s="19">
        <v>0</v>
      </c>
      <c r="W42" s="118">
        <v>0</v>
      </c>
      <c r="X42" s="19">
        <v>0</v>
      </c>
      <c r="Y42" s="118">
        <v>0</v>
      </c>
      <c r="Z42" s="20">
        <v>0</v>
      </c>
      <c r="AA42" s="20">
        <v>0</v>
      </c>
      <c r="AB42" s="19">
        <v>0</v>
      </c>
      <c r="AC42" s="20">
        <v>0</v>
      </c>
      <c r="AD42" s="20">
        <v>0</v>
      </c>
      <c r="AE42" s="20">
        <v>100</v>
      </c>
      <c r="AF42" s="20">
        <v>0</v>
      </c>
      <c r="AG42" s="20">
        <v>0</v>
      </c>
      <c r="AH42" s="20">
        <v>0</v>
      </c>
      <c r="AI42" s="20">
        <v>0</v>
      </c>
      <c r="AJ42" s="3">
        <v>350</v>
      </c>
      <c r="AK42" s="6">
        <v>0</v>
      </c>
      <c r="AL42" s="6">
        <v>0</v>
      </c>
      <c r="AM42" s="6">
        <v>0</v>
      </c>
      <c r="AN42" s="6">
        <v>4</v>
      </c>
      <c r="AO42" s="6">
        <v>0</v>
      </c>
      <c r="AP42" s="6">
        <v>0</v>
      </c>
      <c r="AQ42" s="6">
        <v>0</v>
      </c>
      <c r="AR42" s="6">
        <v>5</v>
      </c>
      <c r="AS42" s="6">
        <v>41.666666666666671</v>
      </c>
      <c r="AT42" s="138">
        <v>1</v>
      </c>
      <c r="AU42" s="138">
        <v>0</v>
      </c>
      <c r="AV42" s="138">
        <v>0</v>
      </c>
      <c r="AW42" s="138">
        <v>0</v>
      </c>
      <c r="AX42" s="138">
        <v>1</v>
      </c>
      <c r="AY42" s="6">
        <v>100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</row>
    <row r="43" spans="1:63" x14ac:dyDescent="0.35">
      <c r="A43" s="28">
        <v>37</v>
      </c>
      <c r="C43" s="18" t="s">
        <v>22</v>
      </c>
      <c r="D43" s="15">
        <v>16</v>
      </c>
      <c r="E43" s="19">
        <v>0</v>
      </c>
      <c r="F43" s="19">
        <v>0</v>
      </c>
      <c r="G43" s="19">
        <v>0</v>
      </c>
      <c r="H43" s="19">
        <v>10</v>
      </c>
      <c r="I43" s="19">
        <v>0</v>
      </c>
      <c r="J43" s="20">
        <v>25</v>
      </c>
      <c r="K43" s="20">
        <v>0</v>
      </c>
      <c r="L43" s="20">
        <v>0</v>
      </c>
      <c r="M43" s="19">
        <v>0</v>
      </c>
      <c r="N43" s="20">
        <v>0</v>
      </c>
      <c r="O43" s="20">
        <v>0</v>
      </c>
      <c r="P43" s="20">
        <v>0</v>
      </c>
      <c r="Q43" s="20">
        <v>0</v>
      </c>
      <c r="R43" s="19">
        <v>0</v>
      </c>
      <c r="S43" s="20">
        <v>0</v>
      </c>
      <c r="T43" s="19">
        <v>0</v>
      </c>
      <c r="U43" s="20">
        <v>0</v>
      </c>
      <c r="V43" s="19">
        <v>0</v>
      </c>
      <c r="W43" s="118">
        <v>0</v>
      </c>
      <c r="X43" s="19">
        <v>0</v>
      </c>
      <c r="Y43" s="118">
        <v>0</v>
      </c>
      <c r="Z43" s="118">
        <v>0</v>
      </c>
      <c r="AA43" s="118">
        <v>100</v>
      </c>
      <c r="AB43" s="19">
        <v>0</v>
      </c>
      <c r="AC43" s="15">
        <v>0</v>
      </c>
      <c r="AD43" s="15">
        <v>100</v>
      </c>
      <c r="AE43" s="15">
        <v>55.555555555555557</v>
      </c>
      <c r="AF43" s="20">
        <v>0</v>
      </c>
      <c r="AG43" s="20">
        <v>100</v>
      </c>
      <c r="AH43" s="20">
        <v>0</v>
      </c>
      <c r="AI43" s="20">
        <v>44.444444444444443</v>
      </c>
      <c r="AJ43" s="3">
        <v>866.66666666666663</v>
      </c>
      <c r="AK43" s="6">
        <v>0</v>
      </c>
      <c r="AL43" s="6">
        <v>0</v>
      </c>
      <c r="AM43" s="6">
        <v>0</v>
      </c>
      <c r="AN43" s="6">
        <v>7</v>
      </c>
      <c r="AO43" s="6">
        <v>0</v>
      </c>
      <c r="AP43" s="6">
        <v>0</v>
      </c>
      <c r="AQ43" s="6">
        <v>3</v>
      </c>
      <c r="AR43" s="6">
        <v>0</v>
      </c>
      <c r="AS43" s="6">
        <v>0</v>
      </c>
      <c r="AT43" s="138">
        <v>0</v>
      </c>
      <c r="AU43" s="138">
        <v>0</v>
      </c>
      <c r="AV43" s="138">
        <v>0</v>
      </c>
      <c r="AW43" s="138">
        <v>0</v>
      </c>
      <c r="AX43" s="138">
        <v>0</v>
      </c>
      <c r="AY43" s="6">
        <v>52.941176470588239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0</v>
      </c>
    </row>
    <row r="44" spans="1:63" x14ac:dyDescent="0.35">
      <c r="A44" s="28">
        <v>38</v>
      </c>
      <c r="C44" s="18" t="s">
        <v>134</v>
      </c>
      <c r="D44" s="15">
        <v>49</v>
      </c>
      <c r="E44" s="19">
        <v>0</v>
      </c>
      <c r="F44" s="19">
        <v>0</v>
      </c>
      <c r="G44" s="19">
        <v>4</v>
      </c>
      <c r="H44" s="19">
        <v>34</v>
      </c>
      <c r="I44" s="19">
        <v>7</v>
      </c>
      <c r="J44" s="20">
        <v>55.102040816326522</v>
      </c>
      <c r="K44" s="20">
        <v>0</v>
      </c>
      <c r="L44" s="20">
        <v>0</v>
      </c>
      <c r="M44" s="19">
        <v>0</v>
      </c>
      <c r="N44" s="20">
        <v>0</v>
      </c>
      <c r="O44" s="20">
        <v>3</v>
      </c>
      <c r="P44" s="20">
        <v>100</v>
      </c>
      <c r="Q44" s="20">
        <v>20.754716981132077</v>
      </c>
      <c r="R44" s="19">
        <v>0</v>
      </c>
      <c r="S44" s="20">
        <v>0</v>
      </c>
      <c r="T44" s="19">
        <v>0</v>
      </c>
      <c r="U44" s="20">
        <v>0</v>
      </c>
      <c r="V44" s="19">
        <v>0</v>
      </c>
      <c r="W44" s="118">
        <v>0</v>
      </c>
      <c r="X44" s="19">
        <v>0</v>
      </c>
      <c r="Y44" s="118">
        <v>0</v>
      </c>
      <c r="Z44" s="118">
        <v>20</v>
      </c>
      <c r="AA44" s="118">
        <v>55.000000000000007</v>
      </c>
      <c r="AB44" s="19">
        <v>0</v>
      </c>
      <c r="AC44" s="20">
        <v>0</v>
      </c>
      <c r="AD44" s="20">
        <v>100</v>
      </c>
      <c r="AE44" s="20">
        <v>81.25</v>
      </c>
      <c r="AF44" s="20">
        <v>0</v>
      </c>
      <c r="AG44" s="20">
        <v>69.230769230769226</v>
      </c>
      <c r="AH44" s="20">
        <v>21.621621621621621</v>
      </c>
      <c r="AI44" s="20">
        <v>45.945945945945951</v>
      </c>
      <c r="AJ44" s="3">
        <v>605</v>
      </c>
      <c r="AK44" s="6">
        <v>0</v>
      </c>
      <c r="AL44" s="6">
        <v>22</v>
      </c>
      <c r="AM44" s="6">
        <v>0</v>
      </c>
      <c r="AN44" s="6">
        <v>5</v>
      </c>
      <c r="AO44" s="6">
        <v>0</v>
      </c>
      <c r="AP44" s="6">
        <v>0</v>
      </c>
      <c r="AQ44" s="6">
        <v>21</v>
      </c>
      <c r="AR44" s="6">
        <v>0</v>
      </c>
      <c r="AS44" s="6">
        <v>0</v>
      </c>
      <c r="AT44" s="138">
        <v>0</v>
      </c>
      <c r="AU44" s="138">
        <v>0</v>
      </c>
      <c r="AV44" s="138">
        <v>0</v>
      </c>
      <c r="AW44" s="138">
        <v>0</v>
      </c>
      <c r="AX44" s="138">
        <v>0</v>
      </c>
      <c r="AY44" s="6">
        <v>54.166666666666664</v>
      </c>
      <c r="AZ44" s="6">
        <v>0</v>
      </c>
      <c r="BA44" s="6">
        <v>0</v>
      </c>
      <c r="BB44" s="6">
        <v>5</v>
      </c>
      <c r="BC44" s="6">
        <v>4</v>
      </c>
      <c r="BD44" s="6">
        <v>8.5106382978723403</v>
      </c>
      <c r="BE44" s="6">
        <v>0</v>
      </c>
      <c r="BF44" s="6">
        <v>0</v>
      </c>
      <c r="BG44" s="6">
        <v>0</v>
      </c>
      <c r="BH44" s="6">
        <v>0</v>
      </c>
      <c r="BI44" s="6">
        <v>0</v>
      </c>
      <c r="BJ44" s="6">
        <v>0</v>
      </c>
      <c r="BK44" s="6">
        <v>4</v>
      </c>
    </row>
    <row r="45" spans="1:63" x14ac:dyDescent="0.35">
      <c r="A45" s="28">
        <v>39</v>
      </c>
      <c r="C45" s="18" t="s">
        <v>137</v>
      </c>
      <c r="D45" s="15">
        <v>19</v>
      </c>
      <c r="E45" s="19">
        <v>0</v>
      </c>
      <c r="F45" s="19">
        <v>0</v>
      </c>
      <c r="G45" s="19">
        <v>0</v>
      </c>
      <c r="H45" s="19">
        <v>18</v>
      </c>
      <c r="I45" s="19">
        <v>6</v>
      </c>
      <c r="J45" s="20">
        <v>78.94736842105263</v>
      </c>
      <c r="K45" s="20">
        <v>0</v>
      </c>
      <c r="L45" s="20">
        <v>0</v>
      </c>
      <c r="M45" s="19">
        <v>0</v>
      </c>
      <c r="N45" s="20">
        <v>0</v>
      </c>
      <c r="O45" s="20">
        <v>0</v>
      </c>
      <c r="P45" s="20">
        <v>0</v>
      </c>
      <c r="Q45" s="20">
        <v>20</v>
      </c>
      <c r="R45" s="19">
        <v>0</v>
      </c>
      <c r="S45" s="20">
        <v>0</v>
      </c>
      <c r="T45" s="19">
        <v>0</v>
      </c>
      <c r="U45" s="20">
        <v>0</v>
      </c>
      <c r="V45" s="19">
        <v>0</v>
      </c>
      <c r="W45" s="20">
        <v>0</v>
      </c>
      <c r="X45" s="19">
        <v>0</v>
      </c>
      <c r="Y45" s="20">
        <v>0</v>
      </c>
      <c r="Z45" s="20">
        <v>0</v>
      </c>
      <c r="AA45" s="20">
        <v>0</v>
      </c>
      <c r="AB45" s="19">
        <v>0</v>
      </c>
      <c r="AC45" s="20">
        <v>0</v>
      </c>
      <c r="AD45" s="20">
        <v>100</v>
      </c>
      <c r="AE45" s="20">
        <v>100</v>
      </c>
      <c r="AF45" s="20">
        <v>0</v>
      </c>
      <c r="AG45" s="20">
        <v>58.333333333333336</v>
      </c>
      <c r="AH45" s="20">
        <v>50</v>
      </c>
      <c r="AI45" s="20">
        <v>50</v>
      </c>
      <c r="AJ45" s="3">
        <v>900</v>
      </c>
      <c r="AK45" s="6">
        <v>4</v>
      </c>
      <c r="AL45" s="6">
        <v>9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138">
        <v>0</v>
      </c>
      <c r="AU45" s="138">
        <v>0</v>
      </c>
      <c r="AV45" s="138">
        <v>0</v>
      </c>
      <c r="AW45" s="138">
        <v>0</v>
      </c>
      <c r="AX45" s="138">
        <v>0</v>
      </c>
      <c r="AY45" s="6">
        <v>0</v>
      </c>
      <c r="AZ45" s="6">
        <v>0</v>
      </c>
      <c r="BA45" s="6">
        <v>0</v>
      </c>
      <c r="BB45" s="6">
        <v>0</v>
      </c>
      <c r="BC45" s="6">
        <v>4</v>
      </c>
      <c r="BD45" s="6">
        <v>18.181818181818183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</row>
    <row r="46" spans="1:63" x14ac:dyDescent="0.35">
      <c r="A46" s="28">
        <v>40</v>
      </c>
      <c r="C46" s="18" t="s">
        <v>16</v>
      </c>
      <c r="D46" s="15">
        <v>41</v>
      </c>
      <c r="E46" s="19">
        <v>3</v>
      </c>
      <c r="F46" s="19">
        <v>3</v>
      </c>
      <c r="G46" s="19">
        <v>0</v>
      </c>
      <c r="H46" s="19">
        <v>36</v>
      </c>
      <c r="I46" s="19">
        <v>6</v>
      </c>
      <c r="J46" s="20">
        <v>48.780487804878049</v>
      </c>
      <c r="K46" s="20">
        <v>3</v>
      </c>
      <c r="L46" s="20">
        <v>16.666666666666664</v>
      </c>
      <c r="M46" s="19">
        <v>0</v>
      </c>
      <c r="N46" s="20">
        <v>0</v>
      </c>
      <c r="O46" s="20">
        <v>6</v>
      </c>
      <c r="P46" s="20">
        <v>100</v>
      </c>
      <c r="Q46" s="20">
        <v>28.571428571428569</v>
      </c>
      <c r="R46" s="19">
        <v>0</v>
      </c>
      <c r="S46" s="20">
        <v>0</v>
      </c>
      <c r="T46" s="19">
        <v>0</v>
      </c>
      <c r="U46" s="20">
        <v>0</v>
      </c>
      <c r="V46" s="19">
        <v>0</v>
      </c>
      <c r="W46" s="118">
        <v>0</v>
      </c>
      <c r="X46" s="19">
        <v>0</v>
      </c>
      <c r="Y46" s="118">
        <v>0</v>
      </c>
      <c r="Z46" s="118">
        <v>17.391304347826086</v>
      </c>
      <c r="AA46" s="118">
        <v>56.521739130434781</v>
      </c>
      <c r="AB46" s="19">
        <v>0</v>
      </c>
      <c r="AC46" s="20">
        <v>0</v>
      </c>
      <c r="AD46" s="20">
        <v>75</v>
      </c>
      <c r="AE46" s="20">
        <v>78.571428571428569</v>
      </c>
      <c r="AF46" s="20">
        <v>100</v>
      </c>
      <c r="AG46" s="20">
        <v>77.777777777777786</v>
      </c>
      <c r="AH46" s="20">
        <v>19.047619047619047</v>
      </c>
      <c r="AI46" s="20">
        <v>42.857142857142854</v>
      </c>
      <c r="AJ46" s="3">
        <v>556.25</v>
      </c>
      <c r="AK46" s="6">
        <v>32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7</v>
      </c>
      <c r="AR46" s="6">
        <v>7</v>
      </c>
      <c r="AS46" s="6">
        <v>16.666666666666664</v>
      </c>
      <c r="AT46" s="138">
        <v>0</v>
      </c>
      <c r="AU46" s="138">
        <v>0</v>
      </c>
      <c r="AV46" s="138">
        <v>0</v>
      </c>
      <c r="AW46" s="138">
        <v>0</v>
      </c>
      <c r="AX46" s="138">
        <v>0</v>
      </c>
      <c r="AY46" s="6">
        <v>43.75</v>
      </c>
      <c r="AZ46" s="6">
        <v>0</v>
      </c>
      <c r="BA46" s="6">
        <v>0</v>
      </c>
      <c r="BB46" s="6">
        <v>0</v>
      </c>
      <c r="BC46" s="6">
        <v>9</v>
      </c>
      <c r="BD46" s="6">
        <v>24.324324324324326</v>
      </c>
      <c r="BE46" s="6">
        <v>0</v>
      </c>
      <c r="BF46" s="6">
        <v>0</v>
      </c>
      <c r="BG46" s="6">
        <v>3</v>
      </c>
      <c r="BH46" s="6">
        <v>9.375</v>
      </c>
      <c r="BI46" s="6">
        <v>3</v>
      </c>
      <c r="BJ46" s="6">
        <v>100</v>
      </c>
      <c r="BK46" s="6">
        <v>0</v>
      </c>
    </row>
    <row r="47" spans="1:63" x14ac:dyDescent="0.35">
      <c r="A47" s="28">
        <v>41</v>
      </c>
      <c r="C47" s="18" t="s">
        <v>138</v>
      </c>
      <c r="D47" s="15">
        <v>1794</v>
      </c>
      <c r="E47" s="19">
        <v>49</v>
      </c>
      <c r="F47" s="19">
        <v>169</v>
      </c>
      <c r="G47" s="19">
        <v>306</v>
      </c>
      <c r="H47" s="19">
        <v>1170</v>
      </c>
      <c r="I47" s="19">
        <v>152</v>
      </c>
      <c r="J47" s="20">
        <v>59.476031215161655</v>
      </c>
      <c r="K47" s="20">
        <v>24</v>
      </c>
      <c r="L47" s="20">
        <v>4</v>
      </c>
      <c r="M47" s="19">
        <v>0</v>
      </c>
      <c r="N47" s="20">
        <v>0</v>
      </c>
      <c r="O47" s="20">
        <v>154</v>
      </c>
      <c r="P47" s="20">
        <v>91.275167785234899</v>
      </c>
      <c r="Q47" s="20">
        <v>7.8734858681022883</v>
      </c>
      <c r="R47" s="19">
        <v>0</v>
      </c>
      <c r="S47" s="20">
        <v>0</v>
      </c>
      <c r="T47" s="19">
        <v>0</v>
      </c>
      <c r="U47" s="20">
        <v>0</v>
      </c>
      <c r="V47" s="19">
        <v>0</v>
      </c>
      <c r="W47" s="118">
        <v>0</v>
      </c>
      <c r="X47" s="19">
        <v>3</v>
      </c>
      <c r="Y47" s="118">
        <v>2.8037383177570092</v>
      </c>
      <c r="Z47" s="20">
        <v>11.167512690355331</v>
      </c>
      <c r="AA47" s="20">
        <v>68.020304568527919</v>
      </c>
      <c r="AB47" s="19">
        <v>61</v>
      </c>
      <c r="AC47" s="20">
        <v>7.5123152709359609</v>
      </c>
      <c r="AD47" s="20">
        <v>72.131147540983605</v>
      </c>
      <c r="AE47" s="20">
        <v>54.803788903924222</v>
      </c>
      <c r="AF47" s="20">
        <v>49.830508474576277</v>
      </c>
      <c r="AG47" s="20">
        <v>66.107784431137731</v>
      </c>
      <c r="AH47" s="20">
        <v>11.202185792349727</v>
      </c>
      <c r="AI47" s="20">
        <v>58.743169398907099</v>
      </c>
      <c r="AJ47" s="3">
        <v>400</v>
      </c>
      <c r="AK47" s="6">
        <v>219</v>
      </c>
      <c r="AL47" s="6">
        <v>141</v>
      </c>
      <c r="AM47" s="6">
        <v>0</v>
      </c>
      <c r="AN47" s="6">
        <v>4</v>
      </c>
      <c r="AO47" s="6">
        <v>6</v>
      </c>
      <c r="AP47" s="6">
        <v>4</v>
      </c>
      <c r="AQ47" s="6">
        <v>1335</v>
      </c>
      <c r="AR47" s="6">
        <v>607</v>
      </c>
      <c r="AS47" s="6">
        <v>35.270191748983152</v>
      </c>
      <c r="AT47" s="138">
        <v>31</v>
      </c>
      <c r="AU47" s="138">
        <v>0</v>
      </c>
      <c r="AV47" s="138">
        <v>26</v>
      </c>
      <c r="AW47" s="138">
        <v>19</v>
      </c>
      <c r="AX47" s="138">
        <v>76</v>
      </c>
      <c r="AY47" s="6">
        <v>17.21311475409836</v>
      </c>
      <c r="AZ47" s="6">
        <v>0</v>
      </c>
      <c r="BA47" s="6">
        <v>0</v>
      </c>
      <c r="BB47" s="6">
        <v>13</v>
      </c>
      <c r="BC47" s="6">
        <v>523</v>
      </c>
      <c r="BD47" s="6">
        <v>29.299719887955185</v>
      </c>
      <c r="BE47" s="6">
        <v>31</v>
      </c>
      <c r="BF47" s="6">
        <v>10.231023102310232</v>
      </c>
      <c r="BG47" s="6">
        <v>368</v>
      </c>
      <c r="BH47" s="6">
        <v>31.615120274914087</v>
      </c>
      <c r="BI47" s="6">
        <v>74</v>
      </c>
      <c r="BJ47" s="6">
        <v>49.664429530201346</v>
      </c>
      <c r="BK47" s="6">
        <v>306</v>
      </c>
    </row>
    <row r="48" spans="1:63" x14ac:dyDescent="0.35">
      <c r="A48" s="28">
        <v>42</v>
      </c>
      <c r="C48" s="18" t="s">
        <v>2</v>
      </c>
      <c r="D48" s="15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20">
        <v>0</v>
      </c>
      <c r="K48" s="20">
        <v>0</v>
      </c>
      <c r="L48" s="20">
        <v>0</v>
      </c>
      <c r="M48" s="19">
        <v>0</v>
      </c>
      <c r="N48" s="20">
        <v>0</v>
      </c>
      <c r="O48" s="20">
        <v>0</v>
      </c>
      <c r="P48" s="20">
        <v>0</v>
      </c>
      <c r="Q48" s="20">
        <v>0</v>
      </c>
      <c r="R48" s="19">
        <v>0</v>
      </c>
      <c r="S48" s="20">
        <v>0</v>
      </c>
      <c r="T48" s="19">
        <v>0</v>
      </c>
      <c r="U48" s="20">
        <v>0</v>
      </c>
      <c r="V48" s="19">
        <v>0</v>
      </c>
      <c r="W48" s="118">
        <v>0</v>
      </c>
      <c r="X48" s="19">
        <v>0</v>
      </c>
      <c r="Y48" s="118">
        <v>0</v>
      </c>
      <c r="Z48" s="20">
        <v>0</v>
      </c>
      <c r="AA48" s="20">
        <v>0</v>
      </c>
      <c r="AB48" s="19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3" t="s">
        <v>140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138"/>
      <c r="AU48" s="138"/>
      <c r="AV48" s="138"/>
      <c r="AW48" s="138"/>
      <c r="AX48" s="138"/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</row>
    <row r="49" spans="1:63" x14ac:dyDescent="0.35">
      <c r="A49" s="28">
        <v>43</v>
      </c>
      <c r="C49" s="18" t="s">
        <v>6</v>
      </c>
      <c r="D49" s="15">
        <v>154</v>
      </c>
      <c r="E49" s="19">
        <v>0</v>
      </c>
      <c r="F49" s="19">
        <v>0</v>
      </c>
      <c r="G49" s="19">
        <v>3</v>
      </c>
      <c r="H49" s="19">
        <v>83</v>
      </c>
      <c r="I49" s="19">
        <v>70</v>
      </c>
      <c r="J49" s="20">
        <v>57.142857142857139</v>
      </c>
      <c r="K49" s="20">
        <v>0</v>
      </c>
      <c r="L49" s="20">
        <v>0</v>
      </c>
      <c r="M49" s="19">
        <v>0</v>
      </c>
      <c r="N49" s="20">
        <v>0</v>
      </c>
      <c r="O49" s="20">
        <v>10</v>
      </c>
      <c r="P49" s="20">
        <v>57.142857142857139</v>
      </c>
      <c r="Q49" s="20">
        <v>23.52941176470588</v>
      </c>
      <c r="R49" s="19">
        <v>0</v>
      </c>
      <c r="S49" s="20">
        <v>0</v>
      </c>
      <c r="T49" s="19">
        <v>0</v>
      </c>
      <c r="U49" s="20">
        <v>0</v>
      </c>
      <c r="V49" s="19">
        <v>0</v>
      </c>
      <c r="W49" s="118">
        <v>0</v>
      </c>
      <c r="X49" s="19">
        <v>0</v>
      </c>
      <c r="Y49" s="118">
        <v>0</v>
      </c>
      <c r="Z49" s="20">
        <v>0</v>
      </c>
      <c r="AA49" s="20">
        <v>66.666666666666657</v>
      </c>
      <c r="AB49" s="19">
        <v>0</v>
      </c>
      <c r="AC49" s="20">
        <v>0</v>
      </c>
      <c r="AD49" s="20">
        <v>80</v>
      </c>
      <c r="AE49" s="20">
        <v>74</v>
      </c>
      <c r="AF49" s="20">
        <v>100</v>
      </c>
      <c r="AG49" s="20">
        <v>79.452054794520549</v>
      </c>
      <c r="AH49" s="20">
        <v>25.757575757575758</v>
      </c>
      <c r="AI49" s="20">
        <v>46.969696969696969</v>
      </c>
      <c r="AJ49" s="3">
        <v>650</v>
      </c>
      <c r="AK49" s="6">
        <v>0</v>
      </c>
      <c r="AL49" s="6">
        <v>119</v>
      </c>
      <c r="AM49" s="6">
        <v>0</v>
      </c>
      <c r="AN49" s="6">
        <v>0</v>
      </c>
      <c r="AO49" s="6">
        <v>0</v>
      </c>
      <c r="AP49" s="6">
        <v>0</v>
      </c>
      <c r="AQ49" s="6">
        <v>24</v>
      </c>
      <c r="AR49" s="6">
        <v>4</v>
      </c>
      <c r="AS49" s="6">
        <v>2.6845637583892619</v>
      </c>
      <c r="AT49" s="138">
        <v>0</v>
      </c>
      <c r="AU49" s="138">
        <v>0</v>
      </c>
      <c r="AV49" s="138">
        <v>0</v>
      </c>
      <c r="AW49" s="138">
        <v>0</v>
      </c>
      <c r="AX49" s="138">
        <v>0</v>
      </c>
      <c r="AY49" s="6">
        <v>16.083916083916083</v>
      </c>
      <c r="AZ49" s="6">
        <v>0</v>
      </c>
      <c r="BA49" s="6">
        <v>0</v>
      </c>
      <c r="BB49" s="6">
        <v>16</v>
      </c>
      <c r="BC49" s="6">
        <v>10</v>
      </c>
      <c r="BD49" s="6">
        <v>6.3291139240506329</v>
      </c>
      <c r="BE49" s="6">
        <v>0</v>
      </c>
      <c r="BF49" s="6">
        <v>0</v>
      </c>
      <c r="BG49" s="6">
        <v>0</v>
      </c>
      <c r="BH49" s="6">
        <v>0</v>
      </c>
      <c r="BI49" s="6">
        <v>5</v>
      </c>
      <c r="BJ49" s="6">
        <v>6.4935064935064926</v>
      </c>
      <c r="BK49" s="6">
        <v>3</v>
      </c>
    </row>
    <row r="50" spans="1:63" x14ac:dyDescent="0.35">
      <c r="A50" s="28">
        <v>44</v>
      </c>
      <c r="C50" s="18" t="s">
        <v>10</v>
      </c>
      <c r="D50" s="15">
        <v>204</v>
      </c>
      <c r="E50" s="19">
        <v>0</v>
      </c>
      <c r="F50" s="19">
        <v>3</v>
      </c>
      <c r="G50" s="19">
        <v>3</v>
      </c>
      <c r="H50" s="19">
        <v>85</v>
      </c>
      <c r="I50" s="19">
        <v>110</v>
      </c>
      <c r="J50" s="20">
        <v>53.431372549019606</v>
      </c>
      <c r="K50" s="20">
        <v>3</v>
      </c>
      <c r="L50" s="20">
        <v>18.75</v>
      </c>
      <c r="M50" s="19">
        <v>0</v>
      </c>
      <c r="N50" s="20">
        <v>0</v>
      </c>
      <c r="O50" s="20">
        <v>16</v>
      </c>
      <c r="P50" s="20">
        <v>76.470588235294116</v>
      </c>
      <c r="Q50" s="20">
        <v>23.52941176470588</v>
      </c>
      <c r="R50" s="19">
        <v>0</v>
      </c>
      <c r="S50" s="20">
        <v>0</v>
      </c>
      <c r="T50" s="19">
        <v>0</v>
      </c>
      <c r="U50" s="20">
        <v>0</v>
      </c>
      <c r="V50" s="19">
        <v>0</v>
      </c>
      <c r="W50" s="118">
        <v>0</v>
      </c>
      <c r="X50" s="19">
        <v>0</v>
      </c>
      <c r="Y50" s="118">
        <v>0</v>
      </c>
      <c r="Z50" s="20">
        <v>0</v>
      </c>
      <c r="AA50" s="20">
        <v>100</v>
      </c>
      <c r="AB50" s="19">
        <v>0</v>
      </c>
      <c r="AC50" s="20">
        <v>0</v>
      </c>
      <c r="AD50" s="20">
        <v>68.888888888888886</v>
      </c>
      <c r="AE50" s="20">
        <v>58.139534883720934</v>
      </c>
      <c r="AF50" s="20">
        <v>0</v>
      </c>
      <c r="AG50" s="20">
        <v>71.25</v>
      </c>
      <c r="AH50" s="20">
        <v>0</v>
      </c>
      <c r="AI50" s="20">
        <v>56.60377358490566</v>
      </c>
      <c r="AJ50" s="3">
        <v>620.83333333333337</v>
      </c>
      <c r="AK50" s="6">
        <v>0</v>
      </c>
      <c r="AL50" s="6">
        <v>156</v>
      </c>
      <c r="AM50" s="6">
        <v>0</v>
      </c>
      <c r="AN50" s="6">
        <v>22</v>
      </c>
      <c r="AO50" s="6">
        <v>8</v>
      </c>
      <c r="AP50" s="6">
        <v>0</v>
      </c>
      <c r="AQ50" s="6">
        <v>16</v>
      </c>
      <c r="AR50" s="6">
        <v>0</v>
      </c>
      <c r="AS50" s="6">
        <v>0</v>
      </c>
      <c r="AT50" s="138">
        <v>0</v>
      </c>
      <c r="AU50" s="138">
        <v>0</v>
      </c>
      <c r="AV50" s="138">
        <v>0</v>
      </c>
      <c r="AW50" s="138">
        <v>0</v>
      </c>
      <c r="AX50" s="138">
        <v>0</v>
      </c>
      <c r="AY50" s="6">
        <v>15.897435897435896</v>
      </c>
      <c r="AZ50" s="6">
        <v>0</v>
      </c>
      <c r="BA50" s="6">
        <v>0</v>
      </c>
      <c r="BB50" s="6">
        <v>27</v>
      </c>
      <c r="BC50" s="6">
        <v>12</v>
      </c>
      <c r="BD50" s="6">
        <v>5.9701492537313428</v>
      </c>
      <c r="BE50" s="6">
        <v>0</v>
      </c>
      <c r="BF50" s="6">
        <v>0</v>
      </c>
      <c r="BG50" s="6">
        <v>0</v>
      </c>
      <c r="BH50" s="6">
        <v>0</v>
      </c>
      <c r="BI50" s="6">
        <v>10</v>
      </c>
      <c r="BJ50" s="6">
        <v>9.1743119266055047</v>
      </c>
      <c r="BK50" s="6">
        <v>3</v>
      </c>
    </row>
    <row r="51" spans="1:63" x14ac:dyDescent="0.35">
      <c r="A51" s="28">
        <v>45</v>
      </c>
      <c r="C51" s="18" t="s">
        <v>277</v>
      </c>
      <c r="D51" s="15">
        <v>27</v>
      </c>
      <c r="E51" s="19">
        <v>0</v>
      </c>
      <c r="F51" s="19">
        <v>0</v>
      </c>
      <c r="G51" s="19">
        <v>8</v>
      </c>
      <c r="H51" s="19">
        <v>14</v>
      </c>
      <c r="I51" s="19">
        <v>0</v>
      </c>
      <c r="J51" s="20">
        <v>44.444444444444443</v>
      </c>
      <c r="K51" s="20">
        <v>0</v>
      </c>
      <c r="L51" s="20">
        <v>0</v>
      </c>
      <c r="M51" s="19">
        <v>0</v>
      </c>
      <c r="N51" s="20">
        <v>0</v>
      </c>
      <c r="O51" s="20">
        <v>0</v>
      </c>
      <c r="P51" s="20">
        <v>0</v>
      </c>
      <c r="Q51" s="20">
        <v>20</v>
      </c>
      <c r="R51" s="19">
        <v>0</v>
      </c>
      <c r="S51" s="20">
        <v>0</v>
      </c>
      <c r="T51" s="19">
        <v>0</v>
      </c>
      <c r="U51" s="20">
        <v>0</v>
      </c>
      <c r="V51" s="19">
        <v>0</v>
      </c>
      <c r="W51" s="118">
        <v>0</v>
      </c>
      <c r="X51" s="19">
        <v>3</v>
      </c>
      <c r="Y51" s="118">
        <v>100</v>
      </c>
      <c r="Z51" s="20">
        <v>42.857142857142854</v>
      </c>
      <c r="AA51" s="20">
        <v>0</v>
      </c>
      <c r="AB51" s="19">
        <v>3</v>
      </c>
      <c r="AC51" s="20">
        <v>37.5</v>
      </c>
      <c r="AD51" s="20">
        <v>0</v>
      </c>
      <c r="AE51" s="20">
        <v>30.76923076923077</v>
      </c>
      <c r="AF51" s="20">
        <v>0</v>
      </c>
      <c r="AG51" s="20">
        <v>28.571428571428569</v>
      </c>
      <c r="AH51" s="20">
        <v>100</v>
      </c>
      <c r="AI51" s="20">
        <v>0</v>
      </c>
      <c r="AJ51" s="3">
        <v>225</v>
      </c>
      <c r="AK51" s="6">
        <v>0</v>
      </c>
      <c r="AL51" s="6">
        <v>16</v>
      </c>
      <c r="AM51" s="6">
        <v>0</v>
      </c>
      <c r="AN51" s="6">
        <v>4</v>
      </c>
      <c r="AO51" s="6">
        <v>0</v>
      </c>
      <c r="AP51" s="6">
        <v>0</v>
      </c>
      <c r="AQ51" s="6">
        <v>6</v>
      </c>
      <c r="AR51" s="6">
        <v>8</v>
      </c>
      <c r="AS51" s="6">
        <v>27.586206896551722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6">
        <v>57.142857142857139</v>
      </c>
      <c r="AZ51" s="6">
        <v>0</v>
      </c>
      <c r="BA51" s="6">
        <v>0</v>
      </c>
      <c r="BB51" s="6">
        <v>0</v>
      </c>
      <c r="BC51" s="6">
        <v>3</v>
      </c>
      <c r="BD51" s="6">
        <v>9.67741935483871</v>
      </c>
      <c r="BE51" s="6">
        <v>0</v>
      </c>
      <c r="BF51" s="6">
        <v>0</v>
      </c>
      <c r="BG51" s="6">
        <v>3</v>
      </c>
      <c r="BH51" s="6">
        <v>18.75</v>
      </c>
      <c r="BI51" s="6">
        <v>0</v>
      </c>
      <c r="BJ51" s="6">
        <v>0</v>
      </c>
      <c r="BK51" s="6">
        <v>8</v>
      </c>
    </row>
    <row r="52" spans="1:63" x14ac:dyDescent="0.35">
      <c r="A52" s="28">
        <v>46</v>
      </c>
      <c r="C52" s="18" t="s">
        <v>1</v>
      </c>
      <c r="D52" s="15">
        <v>69</v>
      </c>
      <c r="E52" s="19">
        <v>0</v>
      </c>
      <c r="F52" s="19">
        <v>0</v>
      </c>
      <c r="G52" s="19">
        <v>0</v>
      </c>
      <c r="H52" s="19">
        <v>56</v>
      </c>
      <c r="I52" s="19">
        <v>4</v>
      </c>
      <c r="J52" s="20">
        <v>57.971014492753625</v>
      </c>
      <c r="K52" s="20">
        <v>4</v>
      </c>
      <c r="L52" s="20">
        <v>15.384615384615385</v>
      </c>
      <c r="M52" s="19">
        <v>0</v>
      </c>
      <c r="N52" s="20">
        <v>0</v>
      </c>
      <c r="O52" s="20">
        <v>3</v>
      </c>
      <c r="P52" s="20">
        <v>100</v>
      </c>
      <c r="Q52" s="20">
        <v>10.95890410958904</v>
      </c>
      <c r="R52" s="19">
        <v>0</v>
      </c>
      <c r="S52" s="20">
        <v>0</v>
      </c>
      <c r="T52" s="19">
        <v>0</v>
      </c>
      <c r="U52" s="20">
        <v>0</v>
      </c>
      <c r="V52" s="19">
        <v>0</v>
      </c>
      <c r="W52" s="118">
        <v>0</v>
      </c>
      <c r="X52" s="19">
        <v>0</v>
      </c>
      <c r="Y52" s="118">
        <v>0</v>
      </c>
      <c r="Z52" s="20">
        <v>13.043478260869565</v>
      </c>
      <c r="AA52" s="20">
        <v>69.565217391304344</v>
      </c>
      <c r="AB52" s="19">
        <v>5</v>
      </c>
      <c r="AC52" s="20">
        <v>8.9285714285714288</v>
      </c>
      <c r="AD52" s="20">
        <v>86.666666666666671</v>
      </c>
      <c r="AE52" s="20">
        <v>89.285714285714292</v>
      </c>
      <c r="AF52" s="20">
        <v>0</v>
      </c>
      <c r="AG52" s="20">
        <v>83.333333333333343</v>
      </c>
      <c r="AH52" s="20">
        <v>0</v>
      </c>
      <c r="AI52" s="20">
        <v>60</v>
      </c>
      <c r="AJ52" s="3">
        <v>1392.8571428571429</v>
      </c>
      <c r="AK52" s="6">
        <v>0</v>
      </c>
      <c r="AL52" s="6">
        <v>26</v>
      </c>
      <c r="AM52" s="6">
        <v>17</v>
      </c>
      <c r="AN52" s="6">
        <v>0</v>
      </c>
      <c r="AO52" s="6">
        <v>0</v>
      </c>
      <c r="AP52" s="6">
        <v>0</v>
      </c>
      <c r="AQ52" s="6">
        <v>18</v>
      </c>
      <c r="AR52" s="6">
        <v>6</v>
      </c>
      <c r="AS52" s="6">
        <v>8.8235294117647065</v>
      </c>
      <c r="AT52" s="138">
        <v>0</v>
      </c>
      <c r="AU52" s="138">
        <v>0</v>
      </c>
      <c r="AV52" s="138">
        <v>0</v>
      </c>
      <c r="AW52" s="138">
        <v>0</v>
      </c>
      <c r="AX52" s="138">
        <v>0</v>
      </c>
      <c r="AY52" s="6">
        <v>29.6875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</row>
    <row r="53" spans="1:63" x14ac:dyDescent="0.35">
      <c r="A53" s="28">
        <v>47</v>
      </c>
      <c r="C53" s="18" t="s">
        <v>7</v>
      </c>
      <c r="D53" s="15">
        <v>687</v>
      </c>
      <c r="E53" s="19">
        <v>0</v>
      </c>
      <c r="F53" s="19">
        <v>10</v>
      </c>
      <c r="G53" s="19">
        <v>8</v>
      </c>
      <c r="H53" s="19">
        <v>238</v>
      </c>
      <c r="I53" s="19">
        <v>430</v>
      </c>
      <c r="J53" s="20">
        <v>54.002911208151382</v>
      </c>
      <c r="K53" s="20">
        <v>0</v>
      </c>
      <c r="L53" s="20">
        <v>0</v>
      </c>
      <c r="M53" s="19">
        <v>0</v>
      </c>
      <c r="N53" s="20">
        <v>0</v>
      </c>
      <c r="O53" s="20">
        <v>41</v>
      </c>
      <c r="P53" s="20">
        <v>81.818181818181827</v>
      </c>
      <c r="Q53" s="20">
        <v>60.276073619631902</v>
      </c>
      <c r="R53" s="19">
        <v>0</v>
      </c>
      <c r="S53" s="20">
        <v>0</v>
      </c>
      <c r="T53" s="19">
        <v>0</v>
      </c>
      <c r="U53" s="20">
        <v>0</v>
      </c>
      <c r="V53" s="19">
        <v>0</v>
      </c>
      <c r="W53" s="118">
        <v>0</v>
      </c>
      <c r="X53" s="19">
        <v>0</v>
      </c>
      <c r="Y53" s="118">
        <v>0</v>
      </c>
      <c r="Z53" s="20">
        <v>38.461538461538467</v>
      </c>
      <c r="AA53" s="20">
        <v>38.461538461538467</v>
      </c>
      <c r="AB53" s="19">
        <v>9</v>
      </c>
      <c r="AC53" s="20">
        <v>4.8913043478260869</v>
      </c>
      <c r="AD53" s="20">
        <v>76.470588235294116</v>
      </c>
      <c r="AE53" s="20">
        <v>63.934426229508205</v>
      </c>
      <c r="AF53" s="20">
        <v>61.53846153846154</v>
      </c>
      <c r="AG53" s="20">
        <v>72.350230414746548</v>
      </c>
      <c r="AH53" s="20">
        <v>21.556886227544911</v>
      </c>
      <c r="AI53" s="20">
        <v>49.101796407185624</v>
      </c>
      <c r="AJ53" s="3">
        <v>431.63265306122452</v>
      </c>
      <c r="AK53" s="6">
        <v>0</v>
      </c>
      <c r="AL53" s="6">
        <v>633</v>
      </c>
      <c r="AM53" s="6">
        <v>0</v>
      </c>
      <c r="AN53" s="6">
        <v>0</v>
      </c>
      <c r="AO53" s="6">
        <v>0</v>
      </c>
      <c r="AP53" s="6">
        <v>0</v>
      </c>
      <c r="AQ53" s="6">
        <v>28</v>
      </c>
      <c r="AR53" s="6">
        <v>28</v>
      </c>
      <c r="AS53" s="6">
        <v>4.2168674698795181</v>
      </c>
      <c r="AT53" s="138">
        <v>0</v>
      </c>
      <c r="AU53" s="138">
        <v>0</v>
      </c>
      <c r="AV53" s="138">
        <v>0</v>
      </c>
      <c r="AW53" s="138">
        <v>0</v>
      </c>
      <c r="AX53" s="138">
        <v>0</v>
      </c>
      <c r="AY53" s="6">
        <v>10.077519379844961</v>
      </c>
      <c r="AZ53" s="6">
        <v>0</v>
      </c>
      <c r="BA53" s="6">
        <v>0</v>
      </c>
      <c r="BB53" s="6">
        <v>80</v>
      </c>
      <c r="BC53" s="6">
        <v>183</v>
      </c>
      <c r="BD53" s="6">
        <v>26.872246696035241</v>
      </c>
      <c r="BE53" s="6">
        <v>0</v>
      </c>
      <c r="BF53" s="6">
        <v>0</v>
      </c>
      <c r="BG53" s="6">
        <v>11</v>
      </c>
      <c r="BH53" s="6">
        <v>4.700854700854701</v>
      </c>
      <c r="BI53" s="6">
        <v>162</v>
      </c>
      <c r="BJ53" s="6">
        <v>38.755980861244019</v>
      </c>
      <c r="BK53" s="6">
        <v>8</v>
      </c>
    </row>
    <row r="54" spans="1:63" x14ac:dyDescent="0.35">
      <c r="A54" s="28">
        <v>48</v>
      </c>
      <c r="C54" s="18" t="s">
        <v>278</v>
      </c>
      <c r="D54" s="15">
        <v>217</v>
      </c>
      <c r="E54" s="19">
        <v>10</v>
      </c>
      <c r="F54" s="19">
        <v>50</v>
      </c>
      <c r="G54" s="19">
        <v>39</v>
      </c>
      <c r="H54" s="19">
        <v>106</v>
      </c>
      <c r="I54" s="19">
        <v>24</v>
      </c>
      <c r="J54" s="20">
        <v>62.672811059907829</v>
      </c>
      <c r="K54" s="20">
        <v>0</v>
      </c>
      <c r="L54" s="20">
        <v>0</v>
      </c>
      <c r="M54" s="19">
        <v>0</v>
      </c>
      <c r="N54" s="20">
        <v>0</v>
      </c>
      <c r="O54" s="20">
        <v>11</v>
      </c>
      <c r="P54" s="20">
        <v>100</v>
      </c>
      <c r="Q54" s="20">
        <v>8.1761006289308167</v>
      </c>
      <c r="R54" s="19">
        <v>0</v>
      </c>
      <c r="S54" s="20">
        <v>0</v>
      </c>
      <c r="T54" s="19">
        <v>0</v>
      </c>
      <c r="U54" s="20">
        <v>0</v>
      </c>
      <c r="V54" s="19">
        <v>0</v>
      </c>
      <c r="W54" s="118">
        <v>0</v>
      </c>
      <c r="X54" s="19">
        <v>0</v>
      </c>
      <c r="Y54" s="118">
        <v>0</v>
      </c>
      <c r="Z54" s="20">
        <v>0</v>
      </c>
      <c r="AA54" s="20">
        <v>78.048780487804876</v>
      </c>
      <c r="AB54" s="19">
        <v>11</v>
      </c>
      <c r="AC54" s="20">
        <v>11.224489795918368</v>
      </c>
      <c r="AD54" s="20">
        <v>78.048780487804876</v>
      </c>
      <c r="AE54" s="20">
        <v>58.333333333333336</v>
      </c>
      <c r="AF54" s="20">
        <v>44.444444444444443</v>
      </c>
      <c r="AG54" s="20">
        <v>68.316831683168317</v>
      </c>
      <c r="AH54" s="20">
        <v>12.5</v>
      </c>
      <c r="AI54" s="20">
        <v>53.409090909090907</v>
      </c>
      <c r="AJ54" s="3">
        <v>575</v>
      </c>
      <c r="AK54" s="6">
        <v>19</v>
      </c>
      <c r="AL54" s="6">
        <v>69</v>
      </c>
      <c r="AM54" s="6">
        <v>0</v>
      </c>
      <c r="AN54" s="6">
        <v>0</v>
      </c>
      <c r="AO54" s="6">
        <v>0</v>
      </c>
      <c r="AP54" s="6">
        <v>0</v>
      </c>
      <c r="AQ54" s="6">
        <v>123</v>
      </c>
      <c r="AR54" s="6">
        <v>46</v>
      </c>
      <c r="AS54" s="6">
        <v>20.72072072072072</v>
      </c>
      <c r="AT54" s="138">
        <v>0</v>
      </c>
      <c r="AU54" s="138">
        <v>0</v>
      </c>
      <c r="AV54" s="138">
        <v>1</v>
      </c>
      <c r="AW54" s="138">
        <v>1</v>
      </c>
      <c r="AX54" s="138">
        <v>2</v>
      </c>
      <c r="AY54" s="6">
        <v>19.282511210762333</v>
      </c>
      <c r="AZ54" s="6">
        <v>0</v>
      </c>
      <c r="BA54" s="6">
        <v>0</v>
      </c>
      <c r="BB54" s="6">
        <v>3</v>
      </c>
      <c r="BC54" s="6">
        <v>16</v>
      </c>
      <c r="BD54" s="6">
        <v>7.2727272727272725</v>
      </c>
      <c r="BE54" s="6">
        <v>0</v>
      </c>
      <c r="BF54" s="6">
        <v>0</v>
      </c>
      <c r="BG54" s="6">
        <v>5</v>
      </c>
      <c r="BH54" s="6">
        <v>4.7619047619047619</v>
      </c>
      <c r="BI54" s="6">
        <v>5</v>
      </c>
      <c r="BJ54" s="6">
        <v>18.518518518518519</v>
      </c>
      <c r="BK54" s="6">
        <v>39</v>
      </c>
    </row>
    <row r="55" spans="1:63" x14ac:dyDescent="0.35">
      <c r="A55" s="28">
        <v>49</v>
      </c>
      <c r="C55" s="18" t="s">
        <v>23</v>
      </c>
      <c r="D55" s="15">
        <v>808</v>
      </c>
      <c r="E55" s="19">
        <v>17</v>
      </c>
      <c r="F55" s="19">
        <v>40</v>
      </c>
      <c r="G55" s="19">
        <v>43</v>
      </c>
      <c r="H55" s="19">
        <v>567</v>
      </c>
      <c r="I55" s="19">
        <v>157</v>
      </c>
      <c r="J55" s="20">
        <v>49.75247524752475</v>
      </c>
      <c r="K55" s="20">
        <v>21</v>
      </c>
      <c r="L55" s="20">
        <v>6.2314540059347179</v>
      </c>
      <c r="M55" s="19">
        <v>5</v>
      </c>
      <c r="N55" s="20">
        <v>25</v>
      </c>
      <c r="O55" s="20">
        <v>20</v>
      </c>
      <c r="P55" s="20">
        <v>85</v>
      </c>
      <c r="Q55" s="20">
        <v>6.5595716198125835</v>
      </c>
      <c r="R55" s="19">
        <v>0</v>
      </c>
      <c r="S55" s="20">
        <v>0</v>
      </c>
      <c r="T55" s="19">
        <v>0</v>
      </c>
      <c r="U55" s="20">
        <v>0</v>
      </c>
      <c r="V55" s="19">
        <v>0</v>
      </c>
      <c r="W55" s="118">
        <v>0</v>
      </c>
      <c r="X55" s="19">
        <v>0</v>
      </c>
      <c r="Y55" s="118">
        <v>0</v>
      </c>
      <c r="Z55" s="20">
        <v>15.625</v>
      </c>
      <c r="AA55" s="20">
        <v>73.75</v>
      </c>
      <c r="AB55" s="19">
        <v>32</v>
      </c>
      <c r="AC55" s="20">
        <v>6.2135922330097086</v>
      </c>
      <c r="AD55" s="20">
        <v>88.965517241379317</v>
      </c>
      <c r="AE55" s="20">
        <v>72.401433691756267</v>
      </c>
      <c r="AF55" s="20">
        <v>70.408163265306129</v>
      </c>
      <c r="AG55" s="20">
        <v>83.511777301927197</v>
      </c>
      <c r="AH55" s="20">
        <v>17.021276595744681</v>
      </c>
      <c r="AI55" s="20">
        <v>57.659574468085104</v>
      </c>
      <c r="AJ55" s="3">
        <v>872.22222222222217</v>
      </c>
      <c r="AK55" s="6">
        <v>10</v>
      </c>
      <c r="AL55" s="6">
        <v>283</v>
      </c>
      <c r="AM55" s="6">
        <v>329</v>
      </c>
      <c r="AN55" s="6">
        <v>10</v>
      </c>
      <c r="AO55" s="6">
        <v>6</v>
      </c>
      <c r="AP55" s="6">
        <v>88</v>
      </c>
      <c r="AQ55" s="6">
        <v>49</v>
      </c>
      <c r="AR55" s="6">
        <v>147</v>
      </c>
      <c r="AS55" s="6">
        <v>18.584070796460178</v>
      </c>
      <c r="AT55" s="138">
        <v>1</v>
      </c>
      <c r="AU55" s="138">
        <v>0</v>
      </c>
      <c r="AV55" s="138">
        <v>2</v>
      </c>
      <c r="AW55" s="138">
        <v>10</v>
      </c>
      <c r="AX55" s="138">
        <v>13</v>
      </c>
      <c r="AY55" s="6">
        <v>38.684210526315788</v>
      </c>
      <c r="AZ55" s="6">
        <v>0</v>
      </c>
      <c r="BA55" s="6">
        <v>0</v>
      </c>
      <c r="BB55" s="6">
        <v>26</v>
      </c>
      <c r="BC55" s="6">
        <v>10</v>
      </c>
      <c r="BD55" s="6">
        <v>1.2391573729863694</v>
      </c>
      <c r="BE55" s="6">
        <v>0</v>
      </c>
      <c r="BF55" s="6">
        <v>0</v>
      </c>
      <c r="BG55" s="6">
        <v>5</v>
      </c>
      <c r="BH55" s="6">
        <v>0.88652482269503552</v>
      </c>
      <c r="BI55" s="6">
        <v>3</v>
      </c>
      <c r="BJ55" s="6">
        <v>1.9607843137254901</v>
      </c>
      <c r="BK55" s="6">
        <v>43</v>
      </c>
    </row>
    <row r="56" spans="1:63" x14ac:dyDescent="0.35">
      <c r="A56" s="28">
        <v>50</v>
      </c>
      <c r="C56" s="18" t="s">
        <v>19</v>
      </c>
      <c r="D56" s="15">
        <v>96</v>
      </c>
      <c r="E56" s="19">
        <v>0</v>
      </c>
      <c r="F56" s="19">
        <v>7</v>
      </c>
      <c r="G56" s="19">
        <v>3</v>
      </c>
      <c r="H56" s="19">
        <v>63</v>
      </c>
      <c r="I56" s="19">
        <v>20</v>
      </c>
      <c r="J56" s="20">
        <v>65.625</v>
      </c>
      <c r="K56" s="20">
        <v>8</v>
      </c>
      <c r="L56" s="20">
        <v>17.021276595744681</v>
      </c>
      <c r="M56" s="19">
        <v>0</v>
      </c>
      <c r="N56" s="20">
        <v>0</v>
      </c>
      <c r="O56" s="20">
        <v>5</v>
      </c>
      <c r="P56" s="20">
        <v>100</v>
      </c>
      <c r="Q56" s="20">
        <v>5.6818181818181817</v>
      </c>
      <c r="R56" s="19">
        <v>0</v>
      </c>
      <c r="S56" s="20">
        <v>0</v>
      </c>
      <c r="T56" s="19">
        <v>0</v>
      </c>
      <c r="U56" s="20">
        <v>0</v>
      </c>
      <c r="V56" s="19">
        <v>0</v>
      </c>
      <c r="W56" s="118">
        <v>0</v>
      </c>
      <c r="X56" s="19">
        <v>0</v>
      </c>
      <c r="Y56" s="118">
        <v>0</v>
      </c>
      <c r="Z56" s="118">
        <v>17.777777777777779</v>
      </c>
      <c r="AA56" s="118">
        <v>51.111111111111107</v>
      </c>
      <c r="AB56" s="19">
        <v>0</v>
      </c>
      <c r="AC56" s="20">
        <v>0</v>
      </c>
      <c r="AD56" s="20">
        <v>81.25</v>
      </c>
      <c r="AE56" s="20">
        <v>62</v>
      </c>
      <c r="AF56" s="20">
        <v>62.5</v>
      </c>
      <c r="AG56" s="20">
        <v>68.421052631578945</v>
      </c>
      <c r="AH56" s="20">
        <v>17.073170731707318</v>
      </c>
      <c r="AI56" s="20">
        <v>56.09756097560976</v>
      </c>
      <c r="AJ56" s="3">
        <v>700</v>
      </c>
      <c r="AK56" s="6">
        <v>3</v>
      </c>
      <c r="AL56" s="6">
        <v>48</v>
      </c>
      <c r="AM56" s="6">
        <v>0</v>
      </c>
      <c r="AN56" s="6">
        <v>12</v>
      </c>
      <c r="AO56" s="6">
        <v>0</v>
      </c>
      <c r="AP56" s="6">
        <v>0</v>
      </c>
      <c r="AQ56" s="6">
        <v>21</v>
      </c>
      <c r="AR56" s="6">
        <v>17</v>
      </c>
      <c r="AS56" s="6">
        <v>17.346938775510203</v>
      </c>
      <c r="AT56" s="138">
        <v>1</v>
      </c>
      <c r="AU56" s="138">
        <v>0</v>
      </c>
      <c r="AV56" s="138">
        <v>0</v>
      </c>
      <c r="AW56" s="138">
        <v>0</v>
      </c>
      <c r="AX56" s="138">
        <v>1</v>
      </c>
      <c r="AY56" s="6">
        <v>29.670329670329672</v>
      </c>
      <c r="AZ56" s="6">
        <v>0</v>
      </c>
      <c r="BA56" s="6">
        <v>0</v>
      </c>
      <c r="BB56" s="6">
        <v>5</v>
      </c>
      <c r="BC56" s="6">
        <v>0</v>
      </c>
      <c r="BD56" s="6">
        <v>0</v>
      </c>
      <c r="BE56" s="6">
        <v>0</v>
      </c>
      <c r="BF56" s="6">
        <v>0</v>
      </c>
      <c r="BG56" s="6">
        <v>0</v>
      </c>
      <c r="BH56" s="6">
        <v>0</v>
      </c>
      <c r="BI56" s="6">
        <v>0</v>
      </c>
      <c r="BJ56" s="6">
        <v>0</v>
      </c>
      <c r="BK56" s="6">
        <v>3</v>
      </c>
    </row>
    <row r="57" spans="1:63" x14ac:dyDescent="0.35">
      <c r="A57" s="28">
        <v>51</v>
      </c>
      <c r="C57" s="18" t="s">
        <v>12</v>
      </c>
      <c r="D57" s="15">
        <v>99</v>
      </c>
      <c r="E57" s="19">
        <v>0</v>
      </c>
      <c r="F57" s="19">
        <v>0</v>
      </c>
      <c r="G57" s="19">
        <v>0</v>
      </c>
      <c r="H57" s="19">
        <v>81</v>
      </c>
      <c r="I57" s="19">
        <v>23</v>
      </c>
      <c r="J57" s="20">
        <v>54.54545454545454</v>
      </c>
      <c r="K57" s="20">
        <v>6</v>
      </c>
      <c r="L57" s="20">
        <v>10.909090909090908</v>
      </c>
      <c r="M57" s="19">
        <v>0</v>
      </c>
      <c r="N57" s="20">
        <v>0</v>
      </c>
      <c r="O57" s="20">
        <v>0</v>
      </c>
      <c r="P57" s="20">
        <v>0</v>
      </c>
      <c r="Q57" s="20">
        <v>3.225806451612903</v>
      </c>
      <c r="R57" s="19">
        <v>0</v>
      </c>
      <c r="S57" s="20">
        <v>0</v>
      </c>
      <c r="T57" s="19">
        <v>0</v>
      </c>
      <c r="U57" s="20">
        <v>0</v>
      </c>
      <c r="V57" s="19">
        <v>0</v>
      </c>
      <c r="W57" s="118">
        <v>0</v>
      </c>
      <c r="X57" s="19">
        <v>0</v>
      </c>
      <c r="Y57" s="118">
        <v>0</v>
      </c>
      <c r="Z57" s="20">
        <v>19.230769230769234</v>
      </c>
      <c r="AA57" s="20">
        <v>75</v>
      </c>
      <c r="AB57" s="19">
        <v>4</v>
      </c>
      <c r="AC57" s="20">
        <v>6.666666666666667</v>
      </c>
      <c r="AD57" s="20">
        <v>91.891891891891902</v>
      </c>
      <c r="AE57" s="20">
        <v>57.499999999999993</v>
      </c>
      <c r="AF57" s="20">
        <v>66.666666666666657</v>
      </c>
      <c r="AG57" s="20">
        <v>75.409836065573771</v>
      </c>
      <c r="AH57" s="20">
        <v>14.545454545454545</v>
      </c>
      <c r="AI57" s="20">
        <v>72.727272727272734</v>
      </c>
      <c r="AJ57" s="3">
        <v>1093.75</v>
      </c>
      <c r="AK57" s="6">
        <v>0</v>
      </c>
      <c r="AL57" s="6">
        <v>12</v>
      </c>
      <c r="AM57" s="6">
        <v>0</v>
      </c>
      <c r="AN57" s="6">
        <v>17</v>
      </c>
      <c r="AO57" s="6">
        <v>0</v>
      </c>
      <c r="AP57" s="6">
        <v>14</v>
      </c>
      <c r="AQ57" s="6">
        <v>39</v>
      </c>
      <c r="AR57" s="6">
        <v>20</v>
      </c>
      <c r="AS57" s="6">
        <v>20.833333333333336</v>
      </c>
      <c r="AT57" s="138">
        <v>0</v>
      </c>
      <c r="AU57" s="138">
        <v>0</v>
      </c>
      <c r="AV57" s="138">
        <v>0</v>
      </c>
      <c r="AW57" s="138">
        <v>0</v>
      </c>
      <c r="AX57" s="138">
        <v>0</v>
      </c>
      <c r="AY57" s="6">
        <v>32.584269662921351</v>
      </c>
      <c r="AZ57" s="6">
        <v>0</v>
      </c>
      <c r="BA57" s="6">
        <v>0</v>
      </c>
      <c r="BB57" s="6">
        <v>4</v>
      </c>
      <c r="BC57" s="6">
        <v>11</v>
      </c>
      <c r="BD57" s="6">
        <v>11.458333333333332</v>
      </c>
      <c r="BE57" s="6">
        <v>0</v>
      </c>
      <c r="BF57" s="6">
        <v>0</v>
      </c>
      <c r="BG57" s="6">
        <v>6</v>
      </c>
      <c r="BH57" s="6">
        <v>7.3170731707317067</v>
      </c>
      <c r="BI57" s="6">
        <v>7</v>
      </c>
      <c r="BJ57" s="6">
        <v>38.888888888888893</v>
      </c>
      <c r="BK57" s="6">
        <v>0</v>
      </c>
    </row>
    <row r="58" spans="1:63" x14ac:dyDescent="0.35">
      <c r="A58" s="28">
        <v>52</v>
      </c>
      <c r="C58" s="18" t="s">
        <v>13</v>
      </c>
      <c r="D58" s="15">
        <v>22</v>
      </c>
      <c r="E58" s="19">
        <v>0</v>
      </c>
      <c r="F58" s="19">
        <v>0</v>
      </c>
      <c r="G58" s="19">
        <v>0</v>
      </c>
      <c r="H58" s="19">
        <v>15</v>
      </c>
      <c r="I58" s="19">
        <v>3</v>
      </c>
      <c r="J58" s="20">
        <v>40.909090909090914</v>
      </c>
      <c r="K58" s="20">
        <v>0</v>
      </c>
      <c r="L58" s="20">
        <v>0</v>
      </c>
      <c r="M58" s="19">
        <v>0</v>
      </c>
      <c r="N58" s="20">
        <v>0</v>
      </c>
      <c r="O58" s="20">
        <v>4</v>
      </c>
      <c r="P58" s="20">
        <v>100</v>
      </c>
      <c r="Q58" s="20">
        <v>0</v>
      </c>
      <c r="R58" s="19">
        <v>0</v>
      </c>
      <c r="S58" s="20">
        <v>0</v>
      </c>
      <c r="T58" s="19">
        <v>0</v>
      </c>
      <c r="U58" s="20">
        <v>0</v>
      </c>
      <c r="V58" s="19">
        <v>0</v>
      </c>
      <c r="W58" s="118">
        <v>0</v>
      </c>
      <c r="X58" s="19">
        <v>0</v>
      </c>
      <c r="Y58" s="118">
        <v>0</v>
      </c>
      <c r="Z58" s="118">
        <v>0</v>
      </c>
      <c r="AA58" s="118">
        <v>100</v>
      </c>
      <c r="AB58" s="19">
        <v>0</v>
      </c>
      <c r="AC58" s="20">
        <v>0</v>
      </c>
      <c r="AD58" s="20">
        <v>100</v>
      </c>
      <c r="AE58" s="20">
        <v>50</v>
      </c>
      <c r="AF58" s="20">
        <v>100</v>
      </c>
      <c r="AG58" s="20">
        <v>66.666666666666657</v>
      </c>
      <c r="AH58" s="20">
        <v>0</v>
      </c>
      <c r="AI58" s="20">
        <v>100</v>
      </c>
      <c r="AJ58" s="3">
        <v>2000</v>
      </c>
      <c r="AK58" s="6">
        <v>0</v>
      </c>
      <c r="AL58" s="6">
        <v>13</v>
      </c>
      <c r="AM58" s="6">
        <v>0</v>
      </c>
      <c r="AN58" s="6">
        <v>5</v>
      </c>
      <c r="AO58" s="6">
        <v>5</v>
      </c>
      <c r="AP58" s="6">
        <v>0</v>
      </c>
      <c r="AQ58" s="6">
        <v>0</v>
      </c>
      <c r="AR58" s="6">
        <v>4</v>
      </c>
      <c r="AS58" s="6">
        <v>22.222222222222221</v>
      </c>
      <c r="AT58" s="138">
        <v>0</v>
      </c>
      <c r="AU58" s="138">
        <v>0</v>
      </c>
      <c r="AV58" s="138">
        <v>0</v>
      </c>
      <c r="AW58" s="138">
        <v>0</v>
      </c>
      <c r="AX58" s="138">
        <v>0</v>
      </c>
      <c r="AY58" s="6">
        <v>68.75</v>
      </c>
      <c r="AZ58" s="6">
        <v>0</v>
      </c>
      <c r="BA58" s="6">
        <v>0</v>
      </c>
      <c r="BB58" s="6">
        <v>0</v>
      </c>
      <c r="BC58" s="6">
        <v>5</v>
      </c>
      <c r="BD58" s="6">
        <v>17.857142857142858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0</v>
      </c>
    </row>
    <row r="59" spans="1:63" x14ac:dyDescent="0.35">
      <c r="A59" s="28">
        <v>53</v>
      </c>
      <c r="C59" s="18" t="s">
        <v>4</v>
      </c>
      <c r="D59" s="15">
        <v>720</v>
      </c>
      <c r="E59" s="19">
        <v>3</v>
      </c>
      <c r="F59" s="19">
        <v>15</v>
      </c>
      <c r="G59" s="19">
        <v>14</v>
      </c>
      <c r="H59" s="19">
        <v>240</v>
      </c>
      <c r="I59" s="19">
        <v>457</v>
      </c>
      <c r="J59" s="20">
        <v>53.055555555555557</v>
      </c>
      <c r="K59" s="20">
        <v>0</v>
      </c>
      <c r="L59" s="20">
        <v>0</v>
      </c>
      <c r="M59" s="19">
        <v>0</v>
      </c>
      <c r="N59" s="20">
        <v>0</v>
      </c>
      <c r="O59" s="20">
        <v>28</v>
      </c>
      <c r="P59" s="20">
        <v>75</v>
      </c>
      <c r="Q59" s="20">
        <v>54.477611940298509</v>
      </c>
      <c r="R59" s="19">
        <v>0</v>
      </c>
      <c r="S59" s="20">
        <v>0</v>
      </c>
      <c r="T59" s="19">
        <v>0</v>
      </c>
      <c r="U59" s="20">
        <v>0</v>
      </c>
      <c r="V59" s="19">
        <v>0</v>
      </c>
      <c r="W59" s="118">
        <v>0</v>
      </c>
      <c r="X59" s="19">
        <v>0</v>
      </c>
      <c r="Y59" s="118">
        <v>0</v>
      </c>
      <c r="Z59" s="20">
        <v>30.303030303030305</v>
      </c>
      <c r="AA59" s="20">
        <v>43.939393939393938</v>
      </c>
      <c r="AB59" s="19">
        <v>6</v>
      </c>
      <c r="AC59" s="20">
        <v>3.0150753768844218</v>
      </c>
      <c r="AD59" s="20">
        <v>90.163934426229503</v>
      </c>
      <c r="AE59" s="20">
        <v>67.567567567567565</v>
      </c>
      <c r="AF59" s="20">
        <v>68.421052631578945</v>
      </c>
      <c r="AG59" s="20">
        <v>78.865979381443296</v>
      </c>
      <c r="AH59" s="20">
        <v>22.772277227722775</v>
      </c>
      <c r="AI59" s="20">
        <v>50</v>
      </c>
      <c r="AJ59" s="3">
        <v>501.59574468085106</v>
      </c>
      <c r="AK59" s="6">
        <v>0</v>
      </c>
      <c r="AL59" s="6">
        <v>606</v>
      </c>
      <c r="AM59" s="6">
        <v>0</v>
      </c>
      <c r="AN59" s="6">
        <v>0</v>
      </c>
      <c r="AO59" s="6">
        <v>4</v>
      </c>
      <c r="AP59" s="6">
        <v>0</v>
      </c>
      <c r="AQ59" s="6">
        <v>83</v>
      </c>
      <c r="AR59" s="6">
        <v>56</v>
      </c>
      <c r="AS59" s="6">
        <v>8.0691642651296824</v>
      </c>
      <c r="AT59" s="138">
        <v>0</v>
      </c>
      <c r="AU59" s="138">
        <v>0</v>
      </c>
      <c r="AV59" s="138">
        <v>0</v>
      </c>
      <c r="AW59" s="138">
        <v>0</v>
      </c>
      <c r="AX59" s="138">
        <v>0</v>
      </c>
      <c r="AY59" s="6">
        <v>16.691957511380881</v>
      </c>
      <c r="AZ59" s="6">
        <v>0</v>
      </c>
      <c r="BA59" s="6">
        <v>0</v>
      </c>
      <c r="BB59" s="6">
        <v>87</v>
      </c>
      <c r="BC59" s="6">
        <v>74</v>
      </c>
      <c r="BD59" s="6">
        <v>10.364145658263306</v>
      </c>
      <c r="BE59" s="6">
        <v>0</v>
      </c>
      <c r="BF59" s="6">
        <v>0</v>
      </c>
      <c r="BG59" s="6">
        <v>0</v>
      </c>
      <c r="BH59" s="6">
        <v>0</v>
      </c>
      <c r="BI59" s="6">
        <v>67</v>
      </c>
      <c r="BJ59" s="6">
        <v>15.056179775280897</v>
      </c>
      <c r="BK59" s="6">
        <v>14</v>
      </c>
    </row>
    <row r="60" spans="1:63" x14ac:dyDescent="0.35">
      <c r="A60" s="28">
        <v>54</v>
      </c>
      <c r="C60" s="18" t="s">
        <v>279</v>
      </c>
      <c r="D60" s="15">
        <v>105</v>
      </c>
      <c r="E60" s="19">
        <v>0</v>
      </c>
      <c r="F60" s="19">
        <v>19</v>
      </c>
      <c r="G60" s="19">
        <v>17</v>
      </c>
      <c r="H60" s="19">
        <v>66</v>
      </c>
      <c r="I60" s="19">
        <v>5</v>
      </c>
      <c r="J60" s="20">
        <v>54.285714285714285</v>
      </c>
      <c r="K60" s="20">
        <v>0</v>
      </c>
      <c r="L60" s="20">
        <v>0</v>
      </c>
      <c r="M60" s="19">
        <v>0</v>
      </c>
      <c r="N60" s="20">
        <v>0</v>
      </c>
      <c r="O60" s="20">
        <v>3</v>
      </c>
      <c r="P60" s="20">
        <v>100</v>
      </c>
      <c r="Q60" s="20">
        <v>4.9382716049382713</v>
      </c>
      <c r="R60" s="19">
        <v>0</v>
      </c>
      <c r="S60" s="20">
        <v>0</v>
      </c>
      <c r="T60" s="19">
        <v>0</v>
      </c>
      <c r="U60" s="20">
        <v>0</v>
      </c>
      <c r="V60" s="19">
        <v>0</v>
      </c>
      <c r="W60" s="118">
        <v>0</v>
      </c>
      <c r="X60" s="19">
        <v>0</v>
      </c>
      <c r="Y60" s="118">
        <v>0</v>
      </c>
      <c r="Z60" s="20">
        <v>20.754716981132077</v>
      </c>
      <c r="AA60" s="20">
        <v>62.264150943396224</v>
      </c>
      <c r="AB60" s="19">
        <v>3</v>
      </c>
      <c r="AC60" s="20">
        <v>6.25</v>
      </c>
      <c r="AD60" s="20">
        <v>83.333333333333343</v>
      </c>
      <c r="AE60" s="20">
        <v>57.499999999999993</v>
      </c>
      <c r="AF60" s="20">
        <v>0</v>
      </c>
      <c r="AG60" s="20">
        <v>68</v>
      </c>
      <c r="AH60" s="20">
        <v>14.285714285714285</v>
      </c>
      <c r="AI60" s="20">
        <v>61.224489795918366</v>
      </c>
      <c r="AJ60" s="3">
        <v>430</v>
      </c>
      <c r="AK60" s="6">
        <v>0</v>
      </c>
      <c r="AL60" s="6">
        <v>43</v>
      </c>
      <c r="AM60" s="6">
        <v>0</v>
      </c>
      <c r="AN60" s="6">
        <v>0</v>
      </c>
      <c r="AO60" s="6">
        <v>0</v>
      </c>
      <c r="AP60" s="6">
        <v>0</v>
      </c>
      <c r="AQ60" s="6">
        <v>56</v>
      </c>
      <c r="AR60" s="6">
        <v>16</v>
      </c>
      <c r="AS60" s="6">
        <v>16.842105263157894</v>
      </c>
      <c r="AT60" s="138">
        <v>0</v>
      </c>
      <c r="AU60" s="138">
        <v>0</v>
      </c>
      <c r="AV60" s="138">
        <v>0</v>
      </c>
      <c r="AW60" s="138">
        <v>0</v>
      </c>
      <c r="AX60" s="138">
        <v>0</v>
      </c>
      <c r="AY60" s="6">
        <v>41</v>
      </c>
      <c r="AZ60" s="6">
        <v>0</v>
      </c>
      <c r="BA60" s="6">
        <v>0</v>
      </c>
      <c r="BB60" s="6">
        <v>3</v>
      </c>
      <c r="BC60" s="6">
        <v>11</v>
      </c>
      <c r="BD60" s="6">
        <v>11</v>
      </c>
      <c r="BE60" s="6">
        <v>0</v>
      </c>
      <c r="BF60" s="6">
        <v>0</v>
      </c>
      <c r="BG60" s="6">
        <v>11</v>
      </c>
      <c r="BH60" s="6">
        <v>17.741935483870968</v>
      </c>
      <c r="BI60" s="6">
        <v>0</v>
      </c>
      <c r="BJ60" s="6">
        <v>0</v>
      </c>
      <c r="BK60" s="6">
        <v>17</v>
      </c>
    </row>
    <row r="61" spans="1:63" x14ac:dyDescent="0.35">
      <c r="A61" s="28">
        <v>55</v>
      </c>
      <c r="C61" s="18" t="s">
        <v>15</v>
      </c>
      <c r="D61" s="15">
        <v>104</v>
      </c>
      <c r="E61" s="19">
        <v>0</v>
      </c>
      <c r="F61" s="19">
        <v>0</v>
      </c>
      <c r="G61" s="19">
        <v>9</v>
      </c>
      <c r="H61" s="19">
        <v>76</v>
      </c>
      <c r="I61" s="19">
        <v>26</v>
      </c>
      <c r="J61" s="20">
        <v>55.769230769230774</v>
      </c>
      <c r="K61" s="20">
        <v>0</v>
      </c>
      <c r="L61" s="20">
        <v>0</v>
      </c>
      <c r="M61" s="19">
        <v>0</v>
      </c>
      <c r="N61" s="20">
        <v>0</v>
      </c>
      <c r="O61" s="20">
        <v>10</v>
      </c>
      <c r="P61" s="20">
        <v>100</v>
      </c>
      <c r="Q61" s="20">
        <v>29.126213592233007</v>
      </c>
      <c r="R61" s="19">
        <v>0</v>
      </c>
      <c r="S61" s="20">
        <v>0</v>
      </c>
      <c r="T61" s="19">
        <v>0</v>
      </c>
      <c r="U61" s="20">
        <v>0</v>
      </c>
      <c r="V61" s="19">
        <v>0</v>
      </c>
      <c r="W61" s="118">
        <v>0</v>
      </c>
      <c r="X61" s="19">
        <v>0</v>
      </c>
      <c r="Y61" s="118">
        <v>0</v>
      </c>
      <c r="Z61" s="20">
        <v>0</v>
      </c>
      <c r="AA61" s="20">
        <v>78.571428571428569</v>
      </c>
      <c r="AB61" s="19">
        <v>8</v>
      </c>
      <c r="AC61" s="20">
        <v>13.333333333333334</v>
      </c>
      <c r="AD61" s="20">
        <v>82.35294117647058</v>
      </c>
      <c r="AE61" s="20">
        <v>46.511627906976742</v>
      </c>
      <c r="AF61" s="20">
        <v>0</v>
      </c>
      <c r="AG61" s="20">
        <v>65.714285714285708</v>
      </c>
      <c r="AH61" s="20">
        <v>27.27272727272727</v>
      </c>
      <c r="AI61" s="20">
        <v>59.090909090909093</v>
      </c>
      <c r="AJ61" s="3">
        <v>466.66666666666663</v>
      </c>
      <c r="AK61" s="6">
        <v>0</v>
      </c>
      <c r="AL61" s="6">
        <v>66</v>
      </c>
      <c r="AM61" s="6">
        <v>0</v>
      </c>
      <c r="AN61" s="6">
        <v>15</v>
      </c>
      <c r="AO61" s="6">
        <v>0</v>
      </c>
      <c r="AP61" s="6">
        <v>11</v>
      </c>
      <c r="AQ61" s="6">
        <v>12</v>
      </c>
      <c r="AR61" s="6">
        <v>6</v>
      </c>
      <c r="AS61" s="6">
        <v>6.0606060606060606</v>
      </c>
      <c r="AT61" s="138">
        <v>0</v>
      </c>
      <c r="AU61" s="138">
        <v>0</v>
      </c>
      <c r="AV61" s="138">
        <v>0</v>
      </c>
      <c r="AW61" s="138">
        <v>0</v>
      </c>
      <c r="AX61" s="138">
        <v>0</v>
      </c>
      <c r="AY61" s="6">
        <v>29.347826086956523</v>
      </c>
      <c r="AZ61" s="6">
        <v>0</v>
      </c>
      <c r="BA61" s="6">
        <v>0</v>
      </c>
      <c r="BB61" s="6">
        <v>6</v>
      </c>
      <c r="BC61" s="6">
        <v>9</v>
      </c>
      <c r="BD61" s="6">
        <v>8.7378640776699026</v>
      </c>
      <c r="BE61" s="6">
        <v>0</v>
      </c>
      <c r="BF61" s="6">
        <v>0</v>
      </c>
      <c r="BG61" s="6">
        <v>3</v>
      </c>
      <c r="BH61" s="6">
        <v>3.8461538461538463</v>
      </c>
      <c r="BI61" s="6">
        <v>4</v>
      </c>
      <c r="BJ61" s="6">
        <v>16.666666666666664</v>
      </c>
      <c r="BK61" s="6">
        <v>9</v>
      </c>
    </row>
    <row r="62" spans="1:63" x14ac:dyDescent="0.35">
      <c r="A62" s="28">
        <v>56</v>
      </c>
      <c r="C62" s="18" t="s">
        <v>135</v>
      </c>
      <c r="D62" s="15">
        <v>36</v>
      </c>
      <c r="E62" s="19">
        <v>0</v>
      </c>
      <c r="F62" s="19">
        <v>0</v>
      </c>
      <c r="G62" s="19">
        <v>0</v>
      </c>
      <c r="H62" s="19">
        <v>32</v>
      </c>
      <c r="I62" s="19">
        <v>7</v>
      </c>
      <c r="J62" s="20">
        <v>63.888888888888886</v>
      </c>
      <c r="K62" s="20">
        <v>0</v>
      </c>
      <c r="L62" s="20">
        <v>0</v>
      </c>
      <c r="M62" s="19">
        <v>0</v>
      </c>
      <c r="N62" s="20">
        <v>0</v>
      </c>
      <c r="O62" s="20">
        <v>0</v>
      </c>
      <c r="P62" s="20">
        <v>0</v>
      </c>
      <c r="Q62" s="20">
        <v>19.512195121951219</v>
      </c>
      <c r="R62" s="19">
        <v>0</v>
      </c>
      <c r="S62" s="20">
        <v>0</v>
      </c>
      <c r="T62" s="19">
        <v>0</v>
      </c>
      <c r="U62" s="20">
        <v>0</v>
      </c>
      <c r="V62" s="19">
        <v>0</v>
      </c>
      <c r="W62" s="118">
        <v>0</v>
      </c>
      <c r="X62" s="19">
        <v>0</v>
      </c>
      <c r="Y62" s="118">
        <v>0</v>
      </c>
      <c r="Z62" s="20">
        <v>0</v>
      </c>
      <c r="AA62" s="20">
        <v>62.5</v>
      </c>
      <c r="AB62" s="19">
        <v>4</v>
      </c>
      <c r="AC62" s="20">
        <v>14.814814814814813</v>
      </c>
      <c r="AD62" s="20">
        <v>76.923076923076934</v>
      </c>
      <c r="AE62" s="20">
        <v>72</v>
      </c>
      <c r="AF62" s="20">
        <v>0</v>
      </c>
      <c r="AG62" s="20">
        <v>75</v>
      </c>
      <c r="AH62" s="20">
        <v>9.67741935483871</v>
      </c>
      <c r="AI62" s="20">
        <v>51.612903225806448</v>
      </c>
      <c r="AJ62" s="3">
        <v>1625</v>
      </c>
      <c r="AK62" s="6">
        <v>0</v>
      </c>
      <c r="AL62" s="6">
        <v>29</v>
      </c>
      <c r="AM62" s="6">
        <v>0</v>
      </c>
      <c r="AN62" s="6">
        <v>0</v>
      </c>
      <c r="AO62" s="6">
        <v>0</v>
      </c>
      <c r="AP62" s="6">
        <v>0</v>
      </c>
      <c r="AQ62" s="6">
        <v>5</v>
      </c>
      <c r="AR62" s="6">
        <v>0</v>
      </c>
      <c r="AS62" s="6">
        <v>0</v>
      </c>
      <c r="AT62" s="138">
        <v>0</v>
      </c>
      <c r="AU62" s="138">
        <v>0</v>
      </c>
      <c r="AV62" s="138">
        <v>0</v>
      </c>
      <c r="AW62" s="138">
        <v>0</v>
      </c>
      <c r="AX62" s="138">
        <v>0</v>
      </c>
      <c r="AY62" s="6">
        <v>21.052631578947366</v>
      </c>
      <c r="AZ62" s="6">
        <v>0</v>
      </c>
      <c r="BA62" s="6">
        <v>0</v>
      </c>
      <c r="BB62" s="6">
        <v>0</v>
      </c>
      <c r="BC62" s="6">
        <v>0</v>
      </c>
      <c r="BD62" s="6">
        <v>0</v>
      </c>
      <c r="BE62" s="6">
        <v>0</v>
      </c>
      <c r="BF62" s="6">
        <v>0</v>
      </c>
      <c r="BG62" s="6">
        <v>0</v>
      </c>
      <c r="BH62" s="6">
        <v>0</v>
      </c>
      <c r="BI62" s="6">
        <v>0</v>
      </c>
      <c r="BJ62" s="6">
        <v>0</v>
      </c>
      <c r="BK62" s="6">
        <v>0</v>
      </c>
    </row>
    <row r="63" spans="1:63" x14ac:dyDescent="0.35">
      <c r="A63" s="28">
        <v>57</v>
      </c>
      <c r="C63" s="18" t="s">
        <v>20</v>
      </c>
      <c r="D63" s="15">
        <v>393</v>
      </c>
      <c r="E63" s="19">
        <v>11</v>
      </c>
      <c r="F63" s="19">
        <v>15</v>
      </c>
      <c r="G63" s="19">
        <v>31</v>
      </c>
      <c r="H63" s="19">
        <v>286</v>
      </c>
      <c r="I63" s="19">
        <v>68</v>
      </c>
      <c r="J63" s="20">
        <v>59.796437659033074</v>
      </c>
      <c r="K63" s="20">
        <v>3</v>
      </c>
      <c r="L63" s="20">
        <v>2.5</v>
      </c>
      <c r="M63" s="19">
        <v>0</v>
      </c>
      <c r="N63" s="20">
        <v>0</v>
      </c>
      <c r="O63" s="20">
        <v>12</v>
      </c>
      <c r="P63" s="20">
        <v>100</v>
      </c>
      <c r="Q63" s="20">
        <v>5.7220708446866482</v>
      </c>
      <c r="R63" s="19">
        <v>0</v>
      </c>
      <c r="S63" s="20">
        <v>0</v>
      </c>
      <c r="T63" s="19">
        <v>0</v>
      </c>
      <c r="U63" s="20">
        <v>0</v>
      </c>
      <c r="V63" s="19">
        <v>0</v>
      </c>
      <c r="W63" s="118">
        <v>0</v>
      </c>
      <c r="X63" s="19">
        <v>0</v>
      </c>
      <c r="Y63" s="118">
        <v>0</v>
      </c>
      <c r="Z63" s="20">
        <v>7.1428571428571423</v>
      </c>
      <c r="AA63" s="20">
        <v>78.571428571428569</v>
      </c>
      <c r="AB63" s="19">
        <v>18</v>
      </c>
      <c r="AC63" s="20">
        <v>7.3170731707317067</v>
      </c>
      <c r="AD63" s="20">
        <v>90.434782608695656</v>
      </c>
      <c r="AE63" s="20">
        <v>66.101694915254242</v>
      </c>
      <c r="AF63" s="20">
        <v>61.904761904761905</v>
      </c>
      <c r="AG63" s="20">
        <v>77.394636015325673</v>
      </c>
      <c r="AH63" s="20">
        <v>11.210762331838566</v>
      </c>
      <c r="AI63" s="20">
        <v>67.264573991031398</v>
      </c>
      <c r="AJ63" s="3">
        <v>1116.6666666666667</v>
      </c>
      <c r="AK63" s="6">
        <v>67</v>
      </c>
      <c r="AL63" s="6">
        <v>135</v>
      </c>
      <c r="AM63" s="6">
        <v>10</v>
      </c>
      <c r="AN63" s="6">
        <v>5</v>
      </c>
      <c r="AO63" s="6">
        <v>0</v>
      </c>
      <c r="AP63" s="6">
        <v>7</v>
      </c>
      <c r="AQ63" s="6">
        <v>148</v>
      </c>
      <c r="AR63" s="6">
        <v>38</v>
      </c>
      <c r="AS63" s="6">
        <v>9.8958333333333321</v>
      </c>
      <c r="AT63" s="138">
        <v>2</v>
      </c>
      <c r="AU63" s="138">
        <v>0</v>
      </c>
      <c r="AV63" s="138">
        <v>0</v>
      </c>
      <c r="AW63" s="138">
        <v>1</v>
      </c>
      <c r="AX63" s="138">
        <v>3</v>
      </c>
      <c r="AY63" s="6">
        <v>16.976127320954905</v>
      </c>
      <c r="AZ63" s="6">
        <v>3</v>
      </c>
      <c r="BA63" s="6">
        <v>2.459016393442623</v>
      </c>
      <c r="BB63" s="6">
        <v>15</v>
      </c>
      <c r="BC63" s="6">
        <v>12</v>
      </c>
      <c r="BD63" s="6">
        <v>3.0690537084398977</v>
      </c>
      <c r="BE63" s="6">
        <v>0</v>
      </c>
      <c r="BF63" s="6">
        <v>0</v>
      </c>
      <c r="BG63" s="6">
        <v>10</v>
      </c>
      <c r="BH63" s="6">
        <v>3.4482758620689653</v>
      </c>
      <c r="BI63" s="6">
        <v>0</v>
      </c>
      <c r="BJ63" s="6">
        <v>0</v>
      </c>
      <c r="BK63" s="6">
        <v>31</v>
      </c>
    </row>
    <row r="64" spans="1:63" x14ac:dyDescent="0.35">
      <c r="A64" s="28">
        <v>58</v>
      </c>
      <c r="C64" s="18" t="s">
        <v>29</v>
      </c>
      <c r="D64" s="15">
        <v>96</v>
      </c>
      <c r="E64" s="19">
        <v>0</v>
      </c>
      <c r="F64" s="19">
        <v>0</v>
      </c>
      <c r="G64" s="19">
        <v>0</v>
      </c>
      <c r="H64" s="19">
        <v>74</v>
      </c>
      <c r="I64" s="19">
        <v>20</v>
      </c>
      <c r="J64" s="20">
        <v>56.25</v>
      </c>
      <c r="K64" s="20">
        <v>4</v>
      </c>
      <c r="L64" s="20">
        <v>11.76470588235294</v>
      </c>
      <c r="M64" s="19">
        <v>0</v>
      </c>
      <c r="N64" s="20">
        <v>0</v>
      </c>
      <c r="O64" s="20">
        <v>0</v>
      </c>
      <c r="P64" s="20">
        <v>100</v>
      </c>
      <c r="Q64" s="20">
        <v>6.3157894736842106</v>
      </c>
      <c r="R64" s="19">
        <v>0</v>
      </c>
      <c r="S64" s="20">
        <v>0</v>
      </c>
      <c r="T64" s="19">
        <v>0</v>
      </c>
      <c r="U64" s="20">
        <v>0</v>
      </c>
      <c r="V64" s="19">
        <v>0</v>
      </c>
      <c r="W64" s="118">
        <v>0</v>
      </c>
      <c r="X64" s="19">
        <v>0</v>
      </c>
      <c r="Y64" s="118">
        <v>0</v>
      </c>
      <c r="Z64" s="20">
        <v>38.461538461538467</v>
      </c>
      <c r="AA64" s="20">
        <v>48.717948717948715</v>
      </c>
      <c r="AB64" s="19">
        <v>0</v>
      </c>
      <c r="AC64" s="20">
        <v>0</v>
      </c>
      <c r="AD64" s="20">
        <v>91.666666666666657</v>
      </c>
      <c r="AE64" s="20">
        <v>92.857142857142861</v>
      </c>
      <c r="AF64" s="20">
        <v>100</v>
      </c>
      <c r="AG64" s="20">
        <v>88.732394366197184</v>
      </c>
      <c r="AH64" s="20">
        <v>4.4776119402985071</v>
      </c>
      <c r="AI64" s="20">
        <v>46.268656716417908</v>
      </c>
      <c r="AJ64" s="3">
        <v>1375</v>
      </c>
      <c r="AK64" s="6">
        <v>3</v>
      </c>
      <c r="AL64" s="6">
        <v>80</v>
      </c>
      <c r="AM64" s="6">
        <v>5</v>
      </c>
      <c r="AN64" s="6">
        <v>0</v>
      </c>
      <c r="AO64" s="6">
        <v>0</v>
      </c>
      <c r="AP64" s="6">
        <v>0</v>
      </c>
      <c r="AQ64" s="6">
        <v>8</v>
      </c>
      <c r="AR64" s="6">
        <v>5</v>
      </c>
      <c r="AS64" s="6">
        <v>5.3191489361702127</v>
      </c>
      <c r="AT64" s="138">
        <v>0</v>
      </c>
      <c r="AU64" s="138">
        <v>0</v>
      </c>
      <c r="AV64" s="138">
        <v>1</v>
      </c>
      <c r="AW64" s="138">
        <v>0</v>
      </c>
      <c r="AX64" s="138">
        <v>1</v>
      </c>
      <c r="AY64" s="6">
        <v>21.978021978021978</v>
      </c>
      <c r="AZ64" s="6">
        <v>0</v>
      </c>
      <c r="BA64" s="6">
        <v>0</v>
      </c>
      <c r="BB64" s="6">
        <v>0</v>
      </c>
      <c r="BC64" s="6">
        <v>0</v>
      </c>
      <c r="BD64" s="6">
        <v>0</v>
      </c>
      <c r="BE64" s="6">
        <v>0</v>
      </c>
      <c r="BF64" s="6">
        <v>0</v>
      </c>
      <c r="BG64" s="6">
        <v>0</v>
      </c>
      <c r="BH64" s="6">
        <v>0</v>
      </c>
      <c r="BI64" s="6">
        <v>0</v>
      </c>
      <c r="BJ64" s="6">
        <v>0</v>
      </c>
      <c r="BK64" s="6">
        <v>0</v>
      </c>
    </row>
    <row r="65" spans="1:63" x14ac:dyDescent="0.35">
      <c r="A65" s="28">
        <v>59</v>
      </c>
      <c r="C65" s="18" t="s">
        <v>24</v>
      </c>
      <c r="D65" s="15">
        <v>49</v>
      </c>
      <c r="E65" s="19">
        <v>0</v>
      </c>
      <c r="F65" s="19">
        <v>0</v>
      </c>
      <c r="G65" s="19">
        <v>11</v>
      </c>
      <c r="H65" s="19">
        <v>35</v>
      </c>
      <c r="I65" s="19">
        <v>5</v>
      </c>
      <c r="J65" s="20">
        <v>36.734693877551024</v>
      </c>
      <c r="K65" s="20">
        <v>0</v>
      </c>
      <c r="L65" s="20">
        <v>0</v>
      </c>
      <c r="M65" s="19">
        <v>0</v>
      </c>
      <c r="N65" s="20">
        <v>0</v>
      </c>
      <c r="O65" s="20">
        <v>4</v>
      </c>
      <c r="P65" s="20">
        <v>100</v>
      </c>
      <c r="Q65" s="20">
        <v>8.5106382978723403</v>
      </c>
      <c r="R65" s="19">
        <v>0</v>
      </c>
      <c r="S65" s="20">
        <v>0</v>
      </c>
      <c r="T65" s="19">
        <v>0</v>
      </c>
      <c r="U65" s="20">
        <v>0</v>
      </c>
      <c r="V65" s="19">
        <v>0</v>
      </c>
      <c r="W65" s="20">
        <v>0</v>
      </c>
      <c r="X65" s="19">
        <v>0</v>
      </c>
      <c r="Y65" s="20">
        <v>0</v>
      </c>
      <c r="Z65" s="20">
        <v>0</v>
      </c>
      <c r="AA65" s="20">
        <v>84.210526315789465</v>
      </c>
      <c r="AB65" s="19">
        <v>5</v>
      </c>
      <c r="AC65" s="20">
        <v>17.241379310344829</v>
      </c>
      <c r="AD65" s="20">
        <v>75</v>
      </c>
      <c r="AE65" s="20">
        <v>44.444444444444443</v>
      </c>
      <c r="AF65" s="20">
        <v>61.53846153846154</v>
      </c>
      <c r="AG65" s="20">
        <v>57.142857142857139</v>
      </c>
      <c r="AH65" s="20">
        <v>13.636363636363635</v>
      </c>
      <c r="AI65" s="20">
        <v>40.909090909090914</v>
      </c>
      <c r="AJ65" s="3">
        <v>556.25</v>
      </c>
      <c r="AK65" s="6">
        <v>0</v>
      </c>
      <c r="AL65" s="6">
        <v>10</v>
      </c>
      <c r="AM65" s="6">
        <v>3</v>
      </c>
      <c r="AN65" s="6">
        <v>25</v>
      </c>
      <c r="AO65" s="6">
        <v>0</v>
      </c>
      <c r="AP65" s="6">
        <v>0</v>
      </c>
      <c r="AQ65" s="6">
        <v>5</v>
      </c>
      <c r="AR65" s="6">
        <v>15</v>
      </c>
      <c r="AS65" s="6">
        <v>32.608695652173914</v>
      </c>
      <c r="AT65" s="138">
        <v>0</v>
      </c>
      <c r="AU65" s="138">
        <v>0</v>
      </c>
      <c r="AV65" s="138">
        <v>0</v>
      </c>
      <c r="AW65" s="138">
        <v>2</v>
      </c>
      <c r="AX65" s="138">
        <v>2</v>
      </c>
      <c r="AY65" s="6">
        <v>57.999999999999993</v>
      </c>
      <c r="AZ65" s="6">
        <v>0</v>
      </c>
      <c r="BA65" s="6">
        <v>0</v>
      </c>
      <c r="BB65" s="6">
        <v>0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11</v>
      </c>
    </row>
    <row r="66" spans="1:63" x14ac:dyDescent="0.35">
      <c r="A66" s="28">
        <v>60</v>
      </c>
      <c r="C66" s="18" t="s">
        <v>21</v>
      </c>
      <c r="D66" s="15">
        <v>216</v>
      </c>
      <c r="E66" s="19">
        <v>5</v>
      </c>
      <c r="F66" s="19">
        <v>22</v>
      </c>
      <c r="G66" s="19">
        <v>17</v>
      </c>
      <c r="H66" s="19">
        <v>152</v>
      </c>
      <c r="I66" s="19">
        <v>24</v>
      </c>
      <c r="J66" s="20">
        <v>69.444444444444443</v>
      </c>
      <c r="K66" s="20">
        <v>3</v>
      </c>
      <c r="L66" s="20">
        <v>3.5714285714285712</v>
      </c>
      <c r="M66" s="19">
        <v>0</v>
      </c>
      <c r="N66" s="20">
        <v>0</v>
      </c>
      <c r="O66" s="20">
        <v>17</v>
      </c>
      <c r="P66" s="20">
        <v>100</v>
      </c>
      <c r="Q66" s="20">
        <v>16.48936170212766</v>
      </c>
      <c r="R66" s="19">
        <v>0</v>
      </c>
      <c r="S66" s="20">
        <v>0</v>
      </c>
      <c r="T66" s="19">
        <v>0</v>
      </c>
      <c r="U66" s="20">
        <v>0</v>
      </c>
      <c r="V66" s="19">
        <v>4</v>
      </c>
      <c r="W66" s="20">
        <v>30.76923076923077</v>
      </c>
      <c r="X66" s="19">
        <v>4</v>
      </c>
      <c r="Y66" s="118">
        <v>40</v>
      </c>
      <c r="Z66" s="20">
        <v>19.277108433734941</v>
      </c>
      <c r="AA66" s="20">
        <v>59.036144578313255</v>
      </c>
      <c r="AB66" s="19">
        <v>17</v>
      </c>
      <c r="AC66" s="20">
        <v>12.686567164179104</v>
      </c>
      <c r="AD66" s="20">
        <v>83.333333333333343</v>
      </c>
      <c r="AE66" s="20">
        <v>67.241379310344826</v>
      </c>
      <c r="AF66" s="20">
        <v>56.756756756756758</v>
      </c>
      <c r="AG66" s="20">
        <v>72.072072072072075</v>
      </c>
      <c r="AH66" s="20">
        <v>20.37037037037037</v>
      </c>
      <c r="AI66" s="20">
        <v>48.148148148148145</v>
      </c>
      <c r="AJ66" s="3">
        <v>698.21428571428567</v>
      </c>
      <c r="AK66" s="6">
        <v>0</v>
      </c>
      <c r="AL66" s="6">
        <v>188</v>
      </c>
      <c r="AM66" s="6">
        <v>0</v>
      </c>
      <c r="AN66" s="6">
        <v>0</v>
      </c>
      <c r="AO66" s="6">
        <v>0</v>
      </c>
      <c r="AP66" s="6">
        <v>0</v>
      </c>
      <c r="AQ66" s="6">
        <v>22</v>
      </c>
      <c r="AR66" s="6">
        <v>58</v>
      </c>
      <c r="AS66" s="6">
        <v>27.230046948356808</v>
      </c>
      <c r="AT66" s="138">
        <v>2</v>
      </c>
      <c r="AU66" s="138">
        <v>0</v>
      </c>
      <c r="AV66" s="138">
        <v>0</v>
      </c>
      <c r="AW66" s="138">
        <v>1</v>
      </c>
      <c r="AX66" s="138">
        <v>3</v>
      </c>
      <c r="AY66" s="6">
        <v>51.515151515151516</v>
      </c>
      <c r="AZ66" s="6">
        <v>4</v>
      </c>
      <c r="BA66" s="6">
        <v>4.7058823529411766</v>
      </c>
      <c r="BB66" s="6">
        <v>3</v>
      </c>
      <c r="BC66" s="6">
        <v>3</v>
      </c>
      <c r="BD66" s="6">
        <v>1.4084507042253522</v>
      </c>
      <c r="BE66" s="6">
        <v>0</v>
      </c>
      <c r="BF66" s="6">
        <v>0</v>
      </c>
      <c r="BG66" s="6">
        <v>4</v>
      </c>
      <c r="BH66" s="6">
        <v>2.6143790849673203</v>
      </c>
      <c r="BI66" s="6">
        <v>3</v>
      </c>
      <c r="BJ66" s="6">
        <v>13.043478260869565</v>
      </c>
      <c r="BK66" s="6">
        <v>17</v>
      </c>
    </row>
    <row r="67" spans="1:63" x14ac:dyDescent="0.35">
      <c r="A67" s="28">
        <v>61</v>
      </c>
      <c r="C67" s="18" t="s">
        <v>9</v>
      </c>
      <c r="D67" s="15">
        <v>476</v>
      </c>
      <c r="E67" s="19">
        <v>0</v>
      </c>
      <c r="F67" s="19">
        <v>4</v>
      </c>
      <c r="G67" s="19">
        <v>5</v>
      </c>
      <c r="H67" s="19">
        <v>255</v>
      </c>
      <c r="I67" s="19">
        <v>209</v>
      </c>
      <c r="J67" s="20">
        <v>60.714285714285708</v>
      </c>
      <c r="K67" s="20">
        <v>11</v>
      </c>
      <c r="L67" s="20">
        <v>11.578947368421053</v>
      </c>
      <c r="M67" s="19">
        <v>0</v>
      </c>
      <c r="N67" s="20">
        <v>0</v>
      </c>
      <c r="O67" s="20">
        <v>35</v>
      </c>
      <c r="P67" s="20">
        <v>82.35294117647058</v>
      </c>
      <c r="Q67" s="20">
        <v>10.585585585585585</v>
      </c>
      <c r="R67" s="19">
        <v>0</v>
      </c>
      <c r="S67" s="20">
        <v>0</v>
      </c>
      <c r="T67" s="19">
        <v>0</v>
      </c>
      <c r="U67" s="20">
        <v>0</v>
      </c>
      <c r="V67" s="19">
        <v>0</v>
      </c>
      <c r="W67" s="20">
        <v>0</v>
      </c>
      <c r="X67" s="19">
        <v>0</v>
      </c>
      <c r="Y67" s="118">
        <v>0</v>
      </c>
      <c r="Z67" s="20">
        <v>8.5106382978723403</v>
      </c>
      <c r="AA67" s="20">
        <v>78.723404255319153</v>
      </c>
      <c r="AB67" s="19">
        <v>15</v>
      </c>
      <c r="AC67" s="20">
        <v>6.7873303167420813</v>
      </c>
      <c r="AD67" s="20">
        <v>84.090909090909093</v>
      </c>
      <c r="AE67" s="20">
        <v>72.121212121212125</v>
      </c>
      <c r="AF67" s="20">
        <v>58.333333333333336</v>
      </c>
      <c r="AG67" s="20">
        <v>79.324894514767934</v>
      </c>
      <c r="AH67" s="20">
        <v>13.658536585365855</v>
      </c>
      <c r="AI67" s="20">
        <v>55.121951219512198</v>
      </c>
      <c r="AJ67" s="3">
        <v>854.05405405405406</v>
      </c>
      <c r="AK67" s="6">
        <v>0</v>
      </c>
      <c r="AL67" s="6">
        <v>307</v>
      </c>
      <c r="AM67" s="6">
        <v>0</v>
      </c>
      <c r="AN67" s="6">
        <v>0</v>
      </c>
      <c r="AO67" s="6">
        <v>66</v>
      </c>
      <c r="AP67" s="6">
        <v>0</v>
      </c>
      <c r="AQ67" s="6">
        <v>70</v>
      </c>
      <c r="AR67" s="6">
        <v>21</v>
      </c>
      <c r="AS67" s="6">
        <v>4.5161290322580641</v>
      </c>
      <c r="AT67" s="138">
        <v>0</v>
      </c>
      <c r="AU67" s="138">
        <v>0</v>
      </c>
      <c r="AV67" s="138">
        <v>0</v>
      </c>
      <c r="AW67" s="138">
        <v>2</v>
      </c>
      <c r="AX67" s="138">
        <v>2</v>
      </c>
      <c r="AY67" s="6">
        <v>20.501138952164009</v>
      </c>
      <c r="AZ67" s="6">
        <v>0</v>
      </c>
      <c r="BA67" s="6">
        <v>0</v>
      </c>
      <c r="BB67" s="6">
        <v>51</v>
      </c>
      <c r="BC67" s="6">
        <v>36</v>
      </c>
      <c r="BD67" s="6">
        <v>7.6433121019108281</v>
      </c>
      <c r="BE67" s="6">
        <v>0</v>
      </c>
      <c r="BF67" s="6">
        <v>0</v>
      </c>
      <c r="BG67" s="6">
        <v>3</v>
      </c>
      <c r="BH67" s="6">
        <v>1.2</v>
      </c>
      <c r="BI67" s="6">
        <v>29</v>
      </c>
      <c r="BJ67" s="6">
        <v>13.679245283018867</v>
      </c>
      <c r="BK67" s="6">
        <v>5</v>
      </c>
    </row>
    <row r="68" spans="1:63" x14ac:dyDescent="0.35">
      <c r="A68" s="28">
        <v>62</v>
      </c>
      <c r="C68" s="18" t="s">
        <v>3</v>
      </c>
      <c r="D68" s="15">
        <v>10</v>
      </c>
      <c r="E68" s="19">
        <v>0</v>
      </c>
      <c r="F68" s="19">
        <v>0</v>
      </c>
      <c r="G68" s="19">
        <v>0</v>
      </c>
      <c r="H68" s="19">
        <v>6</v>
      </c>
      <c r="I68" s="19">
        <v>0</v>
      </c>
      <c r="J68" s="20">
        <v>30</v>
      </c>
      <c r="K68" s="20">
        <v>0</v>
      </c>
      <c r="L68" s="20">
        <v>0</v>
      </c>
      <c r="M68" s="19">
        <v>0</v>
      </c>
      <c r="N68" s="20">
        <v>0</v>
      </c>
      <c r="O68" s="20">
        <v>5</v>
      </c>
      <c r="P68" s="20">
        <v>100</v>
      </c>
      <c r="Q68" s="20">
        <v>0</v>
      </c>
      <c r="R68" s="19">
        <v>0</v>
      </c>
      <c r="S68" s="20">
        <v>0</v>
      </c>
      <c r="T68" s="19">
        <v>0</v>
      </c>
      <c r="U68" s="20">
        <v>0</v>
      </c>
      <c r="V68" s="19">
        <v>0</v>
      </c>
      <c r="W68" s="118">
        <v>0</v>
      </c>
      <c r="X68" s="19">
        <v>0</v>
      </c>
      <c r="Y68" s="118">
        <v>0</v>
      </c>
      <c r="Z68" s="20">
        <v>0</v>
      </c>
      <c r="AA68" s="20">
        <v>0</v>
      </c>
      <c r="AB68" s="19">
        <v>0</v>
      </c>
      <c r="AC68" s="20">
        <v>0</v>
      </c>
      <c r="AD68" s="20">
        <v>100</v>
      </c>
      <c r="AE68" s="20">
        <v>0</v>
      </c>
      <c r="AF68" s="20">
        <v>0</v>
      </c>
      <c r="AG68" s="20">
        <v>100</v>
      </c>
      <c r="AH68" s="20">
        <v>0</v>
      </c>
      <c r="AI68" s="20">
        <v>0</v>
      </c>
      <c r="AJ68" s="3">
        <v>975</v>
      </c>
      <c r="AK68" s="6">
        <v>0</v>
      </c>
      <c r="AL68" s="6">
        <v>7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138">
        <v>0</v>
      </c>
      <c r="AU68" s="138">
        <v>0</v>
      </c>
      <c r="AV68" s="138">
        <v>0</v>
      </c>
      <c r="AW68" s="138">
        <v>0</v>
      </c>
      <c r="AX68" s="138">
        <v>0</v>
      </c>
      <c r="AY68" s="6">
        <v>0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6">
        <v>0</v>
      </c>
      <c r="BF68" s="6">
        <v>0</v>
      </c>
      <c r="BG68" s="6">
        <v>0</v>
      </c>
      <c r="BH68" s="6">
        <v>0</v>
      </c>
      <c r="BI68" s="6">
        <v>0</v>
      </c>
      <c r="BJ68" s="6">
        <v>0</v>
      </c>
      <c r="BK68" s="6">
        <v>0</v>
      </c>
    </row>
    <row r="69" spans="1:63" x14ac:dyDescent="0.35">
      <c r="A69" s="28">
        <v>63</v>
      </c>
      <c r="C69" s="18" t="s">
        <v>280</v>
      </c>
      <c r="D69" s="15">
        <v>272</v>
      </c>
      <c r="E69" s="19">
        <v>24</v>
      </c>
      <c r="F69" s="19">
        <v>89</v>
      </c>
      <c r="G69" s="19">
        <v>41</v>
      </c>
      <c r="H69" s="19">
        <v>120</v>
      </c>
      <c r="I69" s="19">
        <v>22</v>
      </c>
      <c r="J69" s="20">
        <v>57.720588235294116</v>
      </c>
      <c r="K69" s="20">
        <v>7</v>
      </c>
      <c r="L69" s="20">
        <v>10.9375</v>
      </c>
      <c r="M69" s="19">
        <v>0</v>
      </c>
      <c r="N69" s="20">
        <v>0</v>
      </c>
      <c r="O69" s="20">
        <v>8</v>
      </c>
      <c r="P69" s="20">
        <v>42.857142857142854</v>
      </c>
      <c r="Q69" s="20">
        <v>6.4516129032258061</v>
      </c>
      <c r="R69" s="19">
        <v>0</v>
      </c>
      <c r="S69" s="20">
        <v>0</v>
      </c>
      <c r="T69" s="19">
        <v>0</v>
      </c>
      <c r="U69" s="20">
        <v>0</v>
      </c>
      <c r="V69" s="19">
        <v>0</v>
      </c>
      <c r="W69" s="118">
        <v>0</v>
      </c>
      <c r="X69" s="19">
        <v>0</v>
      </c>
      <c r="Y69" s="118">
        <v>0</v>
      </c>
      <c r="Z69" s="20">
        <v>16.129032258064516</v>
      </c>
      <c r="AA69" s="20">
        <v>75.806451612903231</v>
      </c>
      <c r="AB69" s="19">
        <v>4</v>
      </c>
      <c r="AC69" s="20">
        <v>3.5087719298245612</v>
      </c>
      <c r="AD69" s="20">
        <v>70</v>
      </c>
      <c r="AE69" s="20">
        <v>72.222222222222214</v>
      </c>
      <c r="AF69" s="20">
        <v>66.666666666666657</v>
      </c>
      <c r="AG69" s="20">
        <v>72.727272727272734</v>
      </c>
      <c r="AH69" s="20">
        <v>5.7692307692307692</v>
      </c>
      <c r="AI69" s="20">
        <v>56.730769230769226</v>
      </c>
      <c r="AJ69" s="3">
        <v>697.72727272727275</v>
      </c>
      <c r="AK69" s="6">
        <v>10</v>
      </c>
      <c r="AL69" s="6">
        <v>125</v>
      </c>
      <c r="AM69" s="6">
        <v>15</v>
      </c>
      <c r="AN69" s="6">
        <v>3</v>
      </c>
      <c r="AO69" s="6">
        <v>0</v>
      </c>
      <c r="AP69" s="6">
        <v>0</v>
      </c>
      <c r="AQ69" s="6">
        <v>97</v>
      </c>
      <c r="AR69" s="6">
        <v>58</v>
      </c>
      <c r="AS69" s="6">
        <v>21.641791044776117</v>
      </c>
      <c r="AT69" s="138">
        <v>1</v>
      </c>
      <c r="AU69" s="138">
        <v>0</v>
      </c>
      <c r="AV69" s="138">
        <v>0</v>
      </c>
      <c r="AW69" s="138">
        <v>0</v>
      </c>
      <c r="AX69" s="138">
        <v>1</v>
      </c>
      <c r="AY69" s="6">
        <v>22.813688212927758</v>
      </c>
      <c r="AZ69" s="6">
        <v>0</v>
      </c>
      <c r="BA69" s="6">
        <v>0</v>
      </c>
      <c r="BB69" s="6">
        <v>5</v>
      </c>
      <c r="BC69" s="6">
        <v>7</v>
      </c>
      <c r="BD69" s="6">
        <v>2.5830258302583027</v>
      </c>
      <c r="BE69" s="6">
        <v>0</v>
      </c>
      <c r="BF69" s="6">
        <v>0</v>
      </c>
      <c r="BG69" s="6">
        <v>0</v>
      </c>
      <c r="BH69" s="6">
        <v>0</v>
      </c>
      <c r="BI69" s="6">
        <v>0</v>
      </c>
      <c r="BJ69" s="6">
        <v>0</v>
      </c>
      <c r="BK69" s="6">
        <v>41</v>
      </c>
    </row>
    <row r="70" spans="1:63" x14ac:dyDescent="0.35">
      <c r="A70" s="28">
        <v>64</v>
      </c>
      <c r="C70" s="18" t="s">
        <v>28</v>
      </c>
      <c r="D70" s="15">
        <v>13</v>
      </c>
      <c r="E70" s="19">
        <v>0</v>
      </c>
      <c r="F70" s="19">
        <v>0</v>
      </c>
      <c r="G70" s="19">
        <v>0</v>
      </c>
      <c r="H70" s="19">
        <v>5</v>
      </c>
      <c r="I70" s="19">
        <v>0</v>
      </c>
      <c r="J70" s="20">
        <v>46.153846153846153</v>
      </c>
      <c r="K70" s="20">
        <v>0</v>
      </c>
      <c r="L70" s="20">
        <v>0</v>
      </c>
      <c r="M70" s="19">
        <v>0</v>
      </c>
      <c r="N70" s="20">
        <v>0</v>
      </c>
      <c r="O70" s="20">
        <v>0</v>
      </c>
      <c r="P70" s="20">
        <v>0</v>
      </c>
      <c r="Q70" s="20">
        <v>57.142857142857139</v>
      </c>
      <c r="R70" s="19">
        <v>0</v>
      </c>
      <c r="S70" s="20">
        <v>0</v>
      </c>
      <c r="T70" s="19">
        <v>0</v>
      </c>
      <c r="U70" s="20">
        <v>0</v>
      </c>
      <c r="V70" s="19">
        <v>0</v>
      </c>
      <c r="W70" s="20">
        <v>0</v>
      </c>
      <c r="X70" s="19">
        <v>0</v>
      </c>
      <c r="Y70" s="118">
        <v>0</v>
      </c>
      <c r="Z70" s="20">
        <v>100</v>
      </c>
      <c r="AA70" s="20">
        <v>0</v>
      </c>
      <c r="AB70" s="19">
        <v>4</v>
      </c>
      <c r="AC70" s="20">
        <v>100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3">
        <v>225</v>
      </c>
      <c r="AK70" s="6">
        <v>0</v>
      </c>
      <c r="AL70" s="6">
        <v>0</v>
      </c>
      <c r="AM70" s="6">
        <v>0</v>
      </c>
      <c r="AN70" s="6">
        <v>5</v>
      </c>
      <c r="AO70" s="6">
        <v>0</v>
      </c>
      <c r="AP70" s="6">
        <v>0</v>
      </c>
      <c r="AQ70" s="6">
        <v>4</v>
      </c>
      <c r="AR70" s="6">
        <v>0</v>
      </c>
      <c r="AS70" s="6">
        <v>0</v>
      </c>
      <c r="AT70" s="138">
        <v>0</v>
      </c>
      <c r="AU70" s="138">
        <v>0</v>
      </c>
      <c r="AV70" s="138">
        <v>0</v>
      </c>
      <c r="AW70" s="138">
        <v>0</v>
      </c>
      <c r="AX70" s="138">
        <v>0</v>
      </c>
      <c r="AY70" s="6">
        <v>69.230769230769226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6">
        <v>0</v>
      </c>
      <c r="BF70" s="6">
        <v>0</v>
      </c>
      <c r="BG70" s="6">
        <v>0</v>
      </c>
      <c r="BH70" s="6">
        <v>0</v>
      </c>
      <c r="BI70" s="6">
        <v>0</v>
      </c>
      <c r="BJ70" s="6">
        <v>0</v>
      </c>
      <c r="BK70" s="6">
        <v>0</v>
      </c>
    </row>
    <row r="71" spans="1:63" x14ac:dyDescent="0.35">
      <c r="A71" s="28">
        <v>65</v>
      </c>
      <c r="C71" s="18" t="s">
        <v>25</v>
      </c>
      <c r="D71" s="15">
        <v>257</v>
      </c>
      <c r="E71" s="19">
        <v>0</v>
      </c>
      <c r="F71" s="19">
        <v>5</v>
      </c>
      <c r="G71" s="19">
        <v>0</v>
      </c>
      <c r="H71" s="19">
        <v>167</v>
      </c>
      <c r="I71" s="19">
        <v>85</v>
      </c>
      <c r="J71" s="20">
        <v>53.307392996108952</v>
      </c>
      <c r="K71" s="20">
        <v>7</v>
      </c>
      <c r="L71" s="20">
        <v>10</v>
      </c>
      <c r="M71" s="19">
        <v>0</v>
      </c>
      <c r="N71" s="20">
        <v>0</v>
      </c>
      <c r="O71" s="20">
        <v>20</v>
      </c>
      <c r="P71" s="20">
        <v>100</v>
      </c>
      <c r="Q71" s="20">
        <v>13.306451612903224</v>
      </c>
      <c r="R71" s="19">
        <v>0</v>
      </c>
      <c r="S71" s="20">
        <v>0</v>
      </c>
      <c r="T71" s="19">
        <v>0</v>
      </c>
      <c r="U71" s="20">
        <v>0</v>
      </c>
      <c r="V71" s="19">
        <v>0</v>
      </c>
      <c r="W71" s="118">
        <v>0</v>
      </c>
      <c r="X71" s="19">
        <v>0</v>
      </c>
      <c r="Y71" s="118">
        <v>0</v>
      </c>
      <c r="Z71" s="20">
        <v>13.888888888888889</v>
      </c>
      <c r="AA71" s="20">
        <v>70.833333333333343</v>
      </c>
      <c r="AB71" s="19">
        <v>3</v>
      </c>
      <c r="AC71" s="20">
        <v>2.1739130434782608</v>
      </c>
      <c r="AD71" s="20">
        <v>86.486486486486484</v>
      </c>
      <c r="AE71" s="20">
        <v>76.404494382022463</v>
      </c>
      <c r="AF71" s="20">
        <v>66.666666666666657</v>
      </c>
      <c r="AG71" s="20">
        <v>81.168831168831161</v>
      </c>
      <c r="AH71" s="20">
        <v>10.687022900763358</v>
      </c>
      <c r="AI71" s="20">
        <v>70.229007633587784</v>
      </c>
      <c r="AJ71" s="3">
        <v>982.35294117647061</v>
      </c>
      <c r="AK71" s="6">
        <v>44</v>
      </c>
      <c r="AL71" s="6">
        <v>171</v>
      </c>
      <c r="AM71" s="6">
        <v>8</v>
      </c>
      <c r="AN71" s="6">
        <v>0</v>
      </c>
      <c r="AO71" s="6">
        <v>0</v>
      </c>
      <c r="AP71" s="6">
        <v>0</v>
      </c>
      <c r="AQ71" s="6">
        <v>22</v>
      </c>
      <c r="AR71" s="6">
        <v>15</v>
      </c>
      <c r="AS71" s="6">
        <v>5.9523809523809517</v>
      </c>
      <c r="AT71" s="138">
        <v>1</v>
      </c>
      <c r="AU71" s="138">
        <v>0</v>
      </c>
      <c r="AV71" s="138">
        <v>0</v>
      </c>
      <c r="AW71" s="138">
        <v>0</v>
      </c>
      <c r="AX71" s="138">
        <v>1</v>
      </c>
      <c r="AY71" s="6">
        <v>27.559055118110237</v>
      </c>
      <c r="AZ71" s="6">
        <v>0</v>
      </c>
      <c r="BA71" s="6">
        <v>0</v>
      </c>
      <c r="BB71" s="6">
        <v>24</v>
      </c>
      <c r="BC71" s="6">
        <v>4</v>
      </c>
      <c r="BD71" s="6">
        <v>1.556420233463035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</row>
    <row r="72" spans="1:63" x14ac:dyDescent="0.35">
      <c r="A72" s="28">
        <v>66</v>
      </c>
      <c r="C72" s="18" t="s">
        <v>11</v>
      </c>
      <c r="D72" s="15">
        <v>22</v>
      </c>
      <c r="E72" s="19">
        <v>0</v>
      </c>
      <c r="F72" s="19">
        <v>0</v>
      </c>
      <c r="G72" s="19">
        <v>3</v>
      </c>
      <c r="H72" s="19">
        <v>18</v>
      </c>
      <c r="I72" s="19">
        <v>3</v>
      </c>
      <c r="J72" s="20">
        <v>38.888888888888893</v>
      </c>
      <c r="K72" s="20">
        <v>4</v>
      </c>
      <c r="L72" s="20">
        <v>40</v>
      </c>
      <c r="M72" s="19">
        <v>0</v>
      </c>
      <c r="N72" s="20">
        <v>0</v>
      </c>
      <c r="O72" s="20">
        <v>8</v>
      </c>
      <c r="P72" s="20">
        <v>100</v>
      </c>
      <c r="Q72" s="20">
        <v>25</v>
      </c>
      <c r="R72" s="19">
        <v>0</v>
      </c>
      <c r="S72" s="20">
        <v>0</v>
      </c>
      <c r="T72" s="19">
        <v>0</v>
      </c>
      <c r="U72" s="20">
        <v>0</v>
      </c>
      <c r="V72" s="19">
        <v>0</v>
      </c>
      <c r="W72" s="118">
        <v>0</v>
      </c>
      <c r="X72" s="19">
        <v>0</v>
      </c>
      <c r="Y72" s="118">
        <v>0</v>
      </c>
      <c r="Z72" s="20">
        <v>50</v>
      </c>
      <c r="AA72" s="20">
        <v>0</v>
      </c>
      <c r="AB72" s="19">
        <v>0</v>
      </c>
      <c r="AC72" s="20">
        <v>0</v>
      </c>
      <c r="AD72" s="20">
        <v>50</v>
      </c>
      <c r="AE72" s="20">
        <v>0</v>
      </c>
      <c r="AF72" s="20">
        <v>0</v>
      </c>
      <c r="AG72" s="20">
        <v>58.82352941176471</v>
      </c>
      <c r="AH72" s="20">
        <v>0</v>
      </c>
      <c r="AI72" s="20">
        <v>100</v>
      </c>
      <c r="AJ72" s="3">
        <v>253.125</v>
      </c>
      <c r="AK72" s="6">
        <v>0</v>
      </c>
      <c r="AL72" s="6">
        <v>14</v>
      </c>
      <c r="AM72" s="6">
        <v>0</v>
      </c>
      <c r="AN72" s="6">
        <v>3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138">
        <v>0</v>
      </c>
      <c r="AU72" s="138">
        <v>0</v>
      </c>
      <c r="AV72" s="138">
        <v>0</v>
      </c>
      <c r="AW72" s="138">
        <v>0</v>
      </c>
      <c r="AX72" s="138">
        <v>0</v>
      </c>
      <c r="AY72" s="6">
        <v>80</v>
      </c>
      <c r="AZ72" s="6">
        <v>0</v>
      </c>
      <c r="BA72" s="6">
        <v>0</v>
      </c>
      <c r="BB72" s="6">
        <v>0</v>
      </c>
      <c r="BC72" s="6">
        <v>0</v>
      </c>
      <c r="BD72" s="6">
        <v>0</v>
      </c>
      <c r="BE72" s="6">
        <v>0</v>
      </c>
      <c r="BF72" s="6">
        <v>0</v>
      </c>
      <c r="BG72" s="6">
        <v>0</v>
      </c>
      <c r="BH72" s="6">
        <v>0</v>
      </c>
      <c r="BI72" s="6">
        <v>0</v>
      </c>
      <c r="BJ72" s="6">
        <v>0</v>
      </c>
      <c r="BK72" s="6">
        <v>3</v>
      </c>
    </row>
    <row r="73" spans="1:63" x14ac:dyDescent="0.35">
      <c r="A73" s="28">
        <v>67</v>
      </c>
      <c r="C73" s="18" t="s">
        <v>281</v>
      </c>
      <c r="D73" s="15">
        <v>12</v>
      </c>
      <c r="E73" s="19">
        <v>0</v>
      </c>
      <c r="F73" s="19">
        <v>0</v>
      </c>
      <c r="G73" s="19">
        <v>0</v>
      </c>
      <c r="H73" s="19">
        <v>6</v>
      </c>
      <c r="I73" s="19">
        <v>0</v>
      </c>
      <c r="J73" s="20">
        <v>41.666666666666671</v>
      </c>
      <c r="K73" s="20">
        <v>0</v>
      </c>
      <c r="L73" s="20">
        <v>0</v>
      </c>
      <c r="M73" s="19">
        <v>0</v>
      </c>
      <c r="N73" s="20">
        <v>0</v>
      </c>
      <c r="O73" s="20">
        <v>0</v>
      </c>
      <c r="P73" s="20">
        <v>0</v>
      </c>
      <c r="Q73" s="20">
        <v>30.76923076923077</v>
      </c>
      <c r="R73" s="19">
        <v>0</v>
      </c>
      <c r="S73" s="20">
        <v>0</v>
      </c>
      <c r="T73" s="19">
        <v>0</v>
      </c>
      <c r="U73" s="20">
        <v>0</v>
      </c>
      <c r="V73" s="19">
        <v>0</v>
      </c>
      <c r="W73" s="118">
        <v>0</v>
      </c>
      <c r="X73" s="19">
        <v>0</v>
      </c>
      <c r="Y73" s="118">
        <v>0</v>
      </c>
      <c r="Z73" s="118">
        <v>0</v>
      </c>
      <c r="AA73" s="118">
        <v>0</v>
      </c>
      <c r="AB73" s="19">
        <v>3</v>
      </c>
      <c r="AC73" s="15">
        <v>50</v>
      </c>
      <c r="AD73" s="15">
        <v>0</v>
      </c>
      <c r="AE73" s="15">
        <v>62.5</v>
      </c>
      <c r="AF73" s="20">
        <v>0</v>
      </c>
      <c r="AG73" s="20">
        <v>37.5</v>
      </c>
      <c r="AH73" s="20">
        <v>0</v>
      </c>
      <c r="AI73" s="20">
        <v>0</v>
      </c>
      <c r="AJ73" s="3">
        <v>350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5</v>
      </c>
      <c r="AR73" s="6">
        <v>0</v>
      </c>
      <c r="AS73" s="6">
        <v>0</v>
      </c>
      <c r="AT73" s="138"/>
      <c r="AU73" s="138"/>
      <c r="AV73" s="138"/>
      <c r="AW73" s="138"/>
      <c r="AX73" s="138"/>
      <c r="AY73" s="6">
        <v>0</v>
      </c>
      <c r="AZ73" s="6">
        <v>0</v>
      </c>
      <c r="BA73" s="6">
        <v>0</v>
      </c>
      <c r="BB73" s="6">
        <v>0</v>
      </c>
      <c r="BC73" s="6">
        <v>3</v>
      </c>
      <c r="BD73" s="6">
        <v>27.27272727272727</v>
      </c>
      <c r="BE73" s="6">
        <v>0</v>
      </c>
      <c r="BF73" s="6">
        <v>0</v>
      </c>
      <c r="BG73" s="6">
        <v>0</v>
      </c>
      <c r="BH73" s="6">
        <v>0</v>
      </c>
      <c r="BI73" s="6">
        <v>0</v>
      </c>
      <c r="BJ73" s="6">
        <v>0</v>
      </c>
      <c r="BK73" s="6">
        <v>0</v>
      </c>
    </row>
    <row r="74" spans="1:63" x14ac:dyDescent="0.35">
      <c r="A74" s="28">
        <v>68</v>
      </c>
      <c r="C74" s="18" t="s">
        <v>14</v>
      </c>
      <c r="D74" s="15">
        <v>127</v>
      </c>
      <c r="E74" s="19">
        <v>0</v>
      </c>
      <c r="F74" s="19">
        <v>4</v>
      </c>
      <c r="G74" s="19">
        <v>0</v>
      </c>
      <c r="H74" s="19">
        <v>84</v>
      </c>
      <c r="I74" s="19">
        <v>37</v>
      </c>
      <c r="J74" s="20">
        <v>48.031496062992126</v>
      </c>
      <c r="K74" s="20">
        <v>4</v>
      </c>
      <c r="L74" s="20">
        <v>16</v>
      </c>
      <c r="M74" s="19">
        <v>0</v>
      </c>
      <c r="N74" s="20">
        <v>0</v>
      </c>
      <c r="O74" s="20">
        <v>8</v>
      </c>
      <c r="P74" s="20">
        <v>70.588235294117652</v>
      </c>
      <c r="Q74" s="20">
        <v>27.966101694915253</v>
      </c>
      <c r="R74" s="19">
        <v>0</v>
      </c>
      <c r="S74" s="20">
        <v>0</v>
      </c>
      <c r="T74" s="19">
        <v>0</v>
      </c>
      <c r="U74" s="20">
        <v>0</v>
      </c>
      <c r="V74" s="19">
        <v>0</v>
      </c>
      <c r="W74" s="118">
        <v>0</v>
      </c>
      <c r="X74" s="19">
        <v>0</v>
      </c>
      <c r="Y74" s="118">
        <v>0</v>
      </c>
      <c r="Z74" s="20">
        <v>21.739130434782609</v>
      </c>
      <c r="AA74" s="20">
        <v>60.869565217391312</v>
      </c>
      <c r="AB74" s="19">
        <v>0</v>
      </c>
      <c r="AC74" s="20">
        <v>0</v>
      </c>
      <c r="AD74" s="20">
        <v>74.468085106382972</v>
      </c>
      <c r="AE74" s="20">
        <v>39.534883720930232</v>
      </c>
      <c r="AF74" s="20">
        <v>33.333333333333329</v>
      </c>
      <c r="AG74" s="20">
        <v>56.000000000000007</v>
      </c>
      <c r="AH74" s="20">
        <v>36.363636363636367</v>
      </c>
      <c r="AI74" s="20">
        <v>56.81818181818182</v>
      </c>
      <c r="AJ74" s="3">
        <v>597.5</v>
      </c>
      <c r="AK74" s="6">
        <v>0</v>
      </c>
      <c r="AL74" s="6">
        <v>9</v>
      </c>
      <c r="AM74" s="6">
        <v>0</v>
      </c>
      <c r="AN74" s="6">
        <v>49</v>
      </c>
      <c r="AO74" s="6">
        <v>0</v>
      </c>
      <c r="AP74" s="6">
        <v>0</v>
      </c>
      <c r="AQ74" s="6">
        <v>49</v>
      </c>
      <c r="AR74" s="6">
        <v>12</v>
      </c>
      <c r="AS74" s="6">
        <v>9.8360655737704921</v>
      </c>
      <c r="AT74" s="138">
        <v>2</v>
      </c>
      <c r="AU74" s="138">
        <v>0</v>
      </c>
      <c r="AV74" s="138">
        <v>0</v>
      </c>
      <c r="AW74" s="138">
        <v>0</v>
      </c>
      <c r="AX74" s="138">
        <v>2</v>
      </c>
      <c r="AY74" s="6">
        <v>42.276422764227647</v>
      </c>
      <c r="AZ74" s="6">
        <v>0</v>
      </c>
      <c r="BA74" s="6">
        <v>0</v>
      </c>
      <c r="BB74" s="6">
        <v>9</v>
      </c>
      <c r="BC74" s="6">
        <v>21</v>
      </c>
      <c r="BD74" s="6">
        <v>16.93548387096774</v>
      </c>
      <c r="BE74" s="6">
        <v>0</v>
      </c>
      <c r="BF74" s="6">
        <v>0</v>
      </c>
      <c r="BG74" s="6">
        <v>10</v>
      </c>
      <c r="BH74" s="6">
        <v>11.904761904761903</v>
      </c>
      <c r="BI74" s="6">
        <v>9</v>
      </c>
      <c r="BJ74" s="6">
        <v>25</v>
      </c>
      <c r="BK74" s="6">
        <v>0</v>
      </c>
    </row>
    <row r="75" spans="1:63" x14ac:dyDescent="0.35">
      <c r="A75" s="28">
        <v>69</v>
      </c>
      <c r="C75" s="18" t="s">
        <v>18</v>
      </c>
      <c r="D75" s="15">
        <v>170</v>
      </c>
      <c r="E75" s="19">
        <v>0</v>
      </c>
      <c r="F75" s="19">
        <v>4</v>
      </c>
      <c r="G75" s="19">
        <v>9</v>
      </c>
      <c r="H75" s="19">
        <v>141</v>
      </c>
      <c r="I75" s="19">
        <v>11</v>
      </c>
      <c r="J75" s="20">
        <v>61.176470588235297</v>
      </c>
      <c r="K75" s="20">
        <v>7</v>
      </c>
      <c r="L75" s="20">
        <v>7.8651685393258424</v>
      </c>
      <c r="M75" s="19">
        <v>0</v>
      </c>
      <c r="N75" s="20">
        <v>0</v>
      </c>
      <c r="O75" s="20">
        <v>17</v>
      </c>
      <c r="P75" s="20">
        <v>81.818181818181827</v>
      </c>
      <c r="Q75" s="20">
        <v>6.4516129032258061</v>
      </c>
      <c r="R75" s="19">
        <v>0</v>
      </c>
      <c r="S75" s="20">
        <v>0</v>
      </c>
      <c r="T75" s="19">
        <v>0</v>
      </c>
      <c r="U75" s="20">
        <v>0</v>
      </c>
      <c r="V75" s="19">
        <v>0</v>
      </c>
      <c r="W75" s="118">
        <v>0</v>
      </c>
      <c r="X75" s="19">
        <v>0</v>
      </c>
      <c r="Y75" s="118">
        <v>0</v>
      </c>
      <c r="Z75" s="118">
        <v>13.186813186813188</v>
      </c>
      <c r="AA75" s="118">
        <v>74.72527472527473</v>
      </c>
      <c r="AB75" s="19">
        <v>4</v>
      </c>
      <c r="AC75" s="20">
        <v>3.6036036036036037</v>
      </c>
      <c r="AD75" s="20">
        <v>83.333333333333343</v>
      </c>
      <c r="AE75" s="20">
        <v>66.666666666666657</v>
      </c>
      <c r="AF75" s="20">
        <v>47.058823529411761</v>
      </c>
      <c r="AG75" s="20">
        <v>78.070175438596493</v>
      </c>
      <c r="AH75" s="20">
        <v>10.309278350515463</v>
      </c>
      <c r="AI75" s="20">
        <v>71.134020618556704</v>
      </c>
      <c r="AJ75" s="3">
        <v>776.5625</v>
      </c>
      <c r="AK75" s="6">
        <v>60</v>
      </c>
      <c r="AL75" s="6">
        <v>38</v>
      </c>
      <c r="AM75" s="6">
        <v>0</v>
      </c>
      <c r="AN75" s="6">
        <v>0</v>
      </c>
      <c r="AO75" s="6">
        <v>0</v>
      </c>
      <c r="AP75" s="6">
        <v>0</v>
      </c>
      <c r="AQ75" s="6">
        <v>62</v>
      </c>
      <c r="AR75" s="6">
        <v>25</v>
      </c>
      <c r="AS75" s="6">
        <v>15.822784810126583</v>
      </c>
      <c r="AT75" s="138">
        <v>1</v>
      </c>
      <c r="AU75" s="138">
        <v>0</v>
      </c>
      <c r="AV75" s="138">
        <v>0</v>
      </c>
      <c r="AW75" s="138">
        <v>0</v>
      </c>
      <c r="AX75" s="138">
        <v>1</v>
      </c>
      <c r="AY75" s="6">
        <v>23.602484472049689</v>
      </c>
      <c r="AZ75" s="6">
        <v>0</v>
      </c>
      <c r="BA75" s="6">
        <v>0</v>
      </c>
      <c r="BB75" s="6">
        <v>0</v>
      </c>
      <c r="BC75" s="6">
        <v>24</v>
      </c>
      <c r="BD75" s="6">
        <v>14.545454545454545</v>
      </c>
      <c r="BE75" s="6">
        <v>0</v>
      </c>
      <c r="BF75" s="6">
        <v>0</v>
      </c>
      <c r="BG75" s="6">
        <v>18</v>
      </c>
      <c r="BH75" s="6">
        <v>12.413793103448276</v>
      </c>
      <c r="BI75" s="6">
        <v>5</v>
      </c>
      <c r="BJ75" s="6">
        <v>38.461538461538467</v>
      </c>
      <c r="BK75" s="6">
        <v>9</v>
      </c>
    </row>
    <row r="76" spans="1:63" x14ac:dyDescent="0.35">
      <c r="A76" s="28">
        <v>70</v>
      </c>
      <c r="C76" s="18"/>
      <c r="D76" s="15"/>
      <c r="E76" s="19"/>
      <c r="F76" s="19"/>
      <c r="G76" s="19"/>
      <c r="H76" s="19"/>
      <c r="I76" s="19"/>
      <c r="J76" s="20"/>
      <c r="K76" s="20"/>
      <c r="L76" s="20"/>
      <c r="M76" s="19"/>
      <c r="N76" s="20">
        <v>0</v>
      </c>
      <c r="O76" s="20">
        <v>0</v>
      </c>
      <c r="P76" s="20">
        <v>0</v>
      </c>
      <c r="Q76" s="20">
        <v>0</v>
      </c>
      <c r="R76" s="19">
        <v>0</v>
      </c>
      <c r="S76" s="20">
        <v>0</v>
      </c>
      <c r="T76" s="19">
        <v>15</v>
      </c>
      <c r="U76" s="20">
        <v>11.538461538461538</v>
      </c>
      <c r="V76" s="19">
        <v>11</v>
      </c>
      <c r="W76" s="118">
        <v>8.0882352941176467</v>
      </c>
      <c r="X76" s="19">
        <v>20</v>
      </c>
      <c r="Y76" s="118">
        <v>7.7220077220077217</v>
      </c>
      <c r="Z76" s="20">
        <v>14.285714285714285</v>
      </c>
      <c r="AA76" s="20">
        <v>67.5</v>
      </c>
      <c r="AB76" s="19">
        <v>231</v>
      </c>
      <c r="AC76" s="20">
        <v>6.6589795330066304</v>
      </c>
      <c r="AD76" s="20">
        <v>81.031613976705486</v>
      </c>
      <c r="AE76" s="20">
        <v>63.43873517786561</v>
      </c>
      <c r="AF76" s="20">
        <v>57.299843014128726</v>
      </c>
      <c r="AG76" s="20">
        <v>73.720800889877651</v>
      </c>
      <c r="AH76" s="20">
        <v>14.236329352608424</v>
      </c>
      <c r="AI76" s="20">
        <v>56.913890634820859</v>
      </c>
      <c r="AJ76" s="3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>
        <v>46.376811594202898</v>
      </c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</row>
    <row r="77" spans="1:63" x14ac:dyDescent="0.35">
      <c r="A77" s="28">
        <v>71</v>
      </c>
      <c r="B77" s="21" t="s">
        <v>34</v>
      </c>
      <c r="C77" s="18" t="s">
        <v>26</v>
      </c>
      <c r="D77" s="15">
        <v>25</v>
      </c>
      <c r="E77" s="19">
        <v>0</v>
      </c>
      <c r="F77" s="19">
        <v>0</v>
      </c>
      <c r="G77" s="19">
        <v>7</v>
      </c>
      <c r="H77" s="19">
        <v>14</v>
      </c>
      <c r="I77" s="19">
        <v>0</v>
      </c>
      <c r="J77" s="20">
        <v>52</v>
      </c>
      <c r="K77" s="20">
        <v>3</v>
      </c>
      <c r="L77" s="20">
        <v>27.27272727272727</v>
      </c>
      <c r="M77" s="19">
        <v>0</v>
      </c>
      <c r="N77" s="20">
        <v>0</v>
      </c>
      <c r="O77" s="20">
        <v>4</v>
      </c>
      <c r="P77" s="20">
        <v>100</v>
      </c>
      <c r="Q77" s="20">
        <v>30.76923076923077</v>
      </c>
      <c r="R77" s="19">
        <v>5</v>
      </c>
      <c r="S77" s="20">
        <v>45.454545454545453</v>
      </c>
      <c r="T77" s="19">
        <v>4</v>
      </c>
      <c r="U77" s="20">
        <v>57.142857142857139</v>
      </c>
      <c r="V77" s="19">
        <v>0</v>
      </c>
      <c r="W77" s="118">
        <v>0</v>
      </c>
      <c r="X77" s="19">
        <v>0</v>
      </c>
      <c r="Y77" s="118">
        <v>0</v>
      </c>
      <c r="Z77" s="20">
        <v>23.076923076923077</v>
      </c>
      <c r="AA77" s="20">
        <v>30.76923076923077</v>
      </c>
      <c r="AB77" s="19">
        <v>5</v>
      </c>
      <c r="AC77" s="20">
        <v>31.25</v>
      </c>
      <c r="AD77" s="20">
        <v>100</v>
      </c>
      <c r="AE77" s="20">
        <v>30</v>
      </c>
      <c r="AF77" s="20">
        <v>0</v>
      </c>
      <c r="AG77" s="20">
        <v>75</v>
      </c>
      <c r="AH77" s="20">
        <v>42.857142857142854</v>
      </c>
      <c r="AI77" s="20">
        <v>0</v>
      </c>
      <c r="AJ77" s="3">
        <v>300</v>
      </c>
      <c r="AK77" s="6">
        <v>0</v>
      </c>
      <c r="AL77" s="6">
        <v>0</v>
      </c>
      <c r="AM77" s="6">
        <v>0</v>
      </c>
      <c r="AN77" s="6">
        <v>23</v>
      </c>
      <c r="AO77" s="6">
        <v>0</v>
      </c>
      <c r="AP77" s="6">
        <v>0</v>
      </c>
      <c r="AQ77" s="6">
        <v>7</v>
      </c>
      <c r="AR77" s="6">
        <v>10</v>
      </c>
      <c r="AS77" s="6">
        <v>30.303030303030305</v>
      </c>
      <c r="AT77" s="138">
        <v>0</v>
      </c>
      <c r="AU77" s="138">
        <v>0</v>
      </c>
      <c r="AV77" s="138">
        <v>0</v>
      </c>
      <c r="AW77" s="138">
        <v>0</v>
      </c>
      <c r="AX77" s="138">
        <v>0</v>
      </c>
      <c r="AY77" s="6">
        <v>57.894736842105267</v>
      </c>
      <c r="AZ77" s="6">
        <v>0</v>
      </c>
      <c r="BA77" s="6">
        <v>0</v>
      </c>
      <c r="BB77" s="6">
        <v>0</v>
      </c>
      <c r="BC77" s="6">
        <v>9</v>
      </c>
      <c r="BD77" s="6">
        <v>32.142857142857146</v>
      </c>
      <c r="BE77" s="6">
        <v>0</v>
      </c>
      <c r="BF77" s="6">
        <v>0</v>
      </c>
      <c r="BG77" s="6">
        <v>3</v>
      </c>
      <c r="BH77" s="6">
        <v>18.75</v>
      </c>
      <c r="BI77" s="6">
        <v>0</v>
      </c>
      <c r="BJ77" s="6">
        <v>0</v>
      </c>
      <c r="BK77" s="6">
        <v>7</v>
      </c>
    </row>
    <row r="78" spans="1:63" x14ac:dyDescent="0.35">
      <c r="A78" s="28">
        <v>72</v>
      </c>
      <c r="C78" s="18" t="s">
        <v>22</v>
      </c>
      <c r="D78" s="15">
        <v>144</v>
      </c>
      <c r="E78" s="19">
        <v>0</v>
      </c>
      <c r="F78" s="19">
        <v>10</v>
      </c>
      <c r="G78" s="19">
        <v>15</v>
      </c>
      <c r="H78" s="19">
        <v>117</v>
      </c>
      <c r="I78" s="19">
        <v>0</v>
      </c>
      <c r="J78" s="20">
        <v>41.666666666666671</v>
      </c>
      <c r="K78" s="20">
        <v>4</v>
      </c>
      <c r="L78" s="20">
        <v>3.9215686274509802</v>
      </c>
      <c r="M78" s="19">
        <v>0</v>
      </c>
      <c r="N78" s="20">
        <v>0</v>
      </c>
      <c r="O78" s="20">
        <v>4</v>
      </c>
      <c r="P78" s="20">
        <v>0</v>
      </c>
      <c r="Q78" s="20">
        <v>2.1897810218978102</v>
      </c>
      <c r="R78" s="19">
        <v>0</v>
      </c>
      <c r="S78" s="20">
        <v>0</v>
      </c>
      <c r="T78" s="19">
        <v>0</v>
      </c>
      <c r="U78" s="20">
        <v>0</v>
      </c>
      <c r="V78" s="19">
        <v>0</v>
      </c>
      <c r="W78" s="118">
        <v>0</v>
      </c>
      <c r="X78" s="19">
        <v>0</v>
      </c>
      <c r="Y78" s="118">
        <v>0</v>
      </c>
      <c r="Z78" s="118">
        <v>0</v>
      </c>
      <c r="AA78" s="118">
        <v>92.929292929292927</v>
      </c>
      <c r="AB78" s="19">
        <v>15</v>
      </c>
      <c r="AC78" s="15">
        <v>15.957446808510639</v>
      </c>
      <c r="AD78" s="15">
        <v>79.411764705882348</v>
      </c>
      <c r="AE78" s="15">
        <v>37.5</v>
      </c>
      <c r="AF78" s="20">
        <v>40.384615384615387</v>
      </c>
      <c r="AG78" s="20">
        <v>76.5625</v>
      </c>
      <c r="AH78" s="20">
        <v>25.581395348837212</v>
      </c>
      <c r="AI78" s="20">
        <v>52.325581395348841</v>
      </c>
      <c r="AJ78" s="3">
        <v>561.76470588235293</v>
      </c>
      <c r="AK78" s="6">
        <v>0</v>
      </c>
      <c r="AL78" s="6">
        <v>3</v>
      </c>
      <c r="AM78" s="6">
        <v>6</v>
      </c>
      <c r="AN78" s="6">
        <v>115</v>
      </c>
      <c r="AO78" s="6">
        <v>0</v>
      </c>
      <c r="AP78" s="6">
        <v>0</v>
      </c>
      <c r="AQ78" s="6">
        <v>8</v>
      </c>
      <c r="AR78" s="6">
        <v>73</v>
      </c>
      <c r="AS78" s="6">
        <v>48.993288590604031</v>
      </c>
      <c r="AT78" s="138">
        <v>1</v>
      </c>
      <c r="AU78" s="138">
        <v>0</v>
      </c>
      <c r="AV78" s="138">
        <v>1</v>
      </c>
      <c r="AW78" s="138">
        <v>0</v>
      </c>
      <c r="AX78" s="138">
        <v>2</v>
      </c>
      <c r="AY78" s="6">
        <v>83.07692307692308</v>
      </c>
      <c r="AZ78" s="6">
        <v>0</v>
      </c>
      <c r="BA78" s="6">
        <v>0</v>
      </c>
      <c r="BB78" s="6">
        <v>0</v>
      </c>
      <c r="BC78" s="6">
        <v>8</v>
      </c>
      <c r="BD78" s="6">
        <v>5.2287581699346406</v>
      </c>
      <c r="BE78" s="6">
        <v>0</v>
      </c>
      <c r="BF78" s="6">
        <v>0</v>
      </c>
      <c r="BG78" s="6">
        <v>3</v>
      </c>
      <c r="BH78" s="6">
        <v>2.5210084033613445</v>
      </c>
      <c r="BI78" s="6">
        <v>0</v>
      </c>
      <c r="BJ78" s="6">
        <v>0</v>
      </c>
      <c r="BK78" s="6">
        <v>15</v>
      </c>
    </row>
    <row r="79" spans="1:63" x14ac:dyDescent="0.35">
      <c r="A79" s="28">
        <v>73</v>
      </c>
      <c r="C79" s="18" t="s">
        <v>134</v>
      </c>
      <c r="D79" s="15">
        <v>46</v>
      </c>
      <c r="E79" s="19">
        <v>0</v>
      </c>
      <c r="F79" s="19">
        <v>0</v>
      </c>
      <c r="G79" s="19">
        <v>5</v>
      </c>
      <c r="H79" s="19">
        <v>35</v>
      </c>
      <c r="I79" s="19">
        <v>11</v>
      </c>
      <c r="J79" s="20">
        <v>45.652173913043477</v>
      </c>
      <c r="K79" s="20">
        <v>0</v>
      </c>
      <c r="L79" s="20">
        <v>0</v>
      </c>
      <c r="M79" s="19">
        <v>0</v>
      </c>
      <c r="N79" s="20">
        <v>0</v>
      </c>
      <c r="O79" s="20">
        <v>4</v>
      </c>
      <c r="P79" s="20">
        <v>0</v>
      </c>
      <c r="Q79" s="20">
        <v>12.244897959183673</v>
      </c>
      <c r="R79" s="19">
        <v>0</v>
      </c>
      <c r="S79" s="20">
        <v>0</v>
      </c>
      <c r="T79" s="19">
        <v>0</v>
      </c>
      <c r="U79" s="20">
        <v>0</v>
      </c>
      <c r="V79" s="19">
        <v>0</v>
      </c>
      <c r="W79" s="118">
        <v>0</v>
      </c>
      <c r="X79" s="19">
        <v>0</v>
      </c>
      <c r="Y79" s="118">
        <v>0</v>
      </c>
      <c r="Z79" s="20">
        <v>0</v>
      </c>
      <c r="AA79" s="20">
        <v>100</v>
      </c>
      <c r="AB79" s="19">
        <v>0</v>
      </c>
      <c r="AC79" s="20">
        <v>0</v>
      </c>
      <c r="AD79" s="20">
        <v>100</v>
      </c>
      <c r="AE79" s="20">
        <v>100</v>
      </c>
      <c r="AF79" s="20">
        <v>0</v>
      </c>
      <c r="AG79" s="20">
        <v>90.625</v>
      </c>
      <c r="AH79" s="20">
        <v>20</v>
      </c>
      <c r="AI79" s="20">
        <v>70</v>
      </c>
      <c r="AJ79" s="3">
        <v>1375</v>
      </c>
      <c r="AK79" s="6">
        <v>0</v>
      </c>
      <c r="AL79" s="6">
        <v>11</v>
      </c>
      <c r="AM79" s="6">
        <v>0</v>
      </c>
      <c r="AN79" s="6">
        <v>7</v>
      </c>
      <c r="AO79" s="6">
        <v>0</v>
      </c>
      <c r="AP79" s="6">
        <v>0</v>
      </c>
      <c r="AQ79" s="6">
        <v>14</v>
      </c>
      <c r="AR79" s="6">
        <v>0</v>
      </c>
      <c r="AS79" s="6">
        <v>0</v>
      </c>
      <c r="AT79" s="138">
        <v>0</v>
      </c>
      <c r="AU79" s="138">
        <v>0</v>
      </c>
      <c r="AV79" s="138">
        <v>0</v>
      </c>
      <c r="AW79" s="138">
        <v>0</v>
      </c>
      <c r="AX79" s="138">
        <v>0</v>
      </c>
      <c r="AY79" s="6">
        <v>39.215686274509807</v>
      </c>
      <c r="AZ79" s="6">
        <v>0</v>
      </c>
      <c r="BA79" s="6">
        <v>0</v>
      </c>
      <c r="BB79" s="6">
        <v>4</v>
      </c>
      <c r="BC79" s="6">
        <v>5</v>
      </c>
      <c r="BD79" s="6">
        <v>10.416666666666668</v>
      </c>
      <c r="BE79" s="6">
        <v>0</v>
      </c>
      <c r="BF79" s="6">
        <v>0</v>
      </c>
      <c r="BG79" s="6">
        <v>0</v>
      </c>
      <c r="BH79" s="6">
        <v>0</v>
      </c>
      <c r="BI79" s="6">
        <v>5</v>
      </c>
      <c r="BJ79" s="6">
        <v>62.5</v>
      </c>
      <c r="BK79" s="6">
        <v>5</v>
      </c>
    </row>
    <row r="80" spans="1:63" x14ac:dyDescent="0.35">
      <c r="A80" s="28">
        <v>74</v>
      </c>
      <c r="C80" s="18" t="s">
        <v>137</v>
      </c>
      <c r="D80" s="15">
        <v>70</v>
      </c>
      <c r="E80" s="19">
        <v>0</v>
      </c>
      <c r="F80" s="19">
        <v>0</v>
      </c>
      <c r="G80" s="19">
        <v>3</v>
      </c>
      <c r="H80" s="19">
        <v>51</v>
      </c>
      <c r="I80" s="19">
        <v>18</v>
      </c>
      <c r="J80" s="20">
        <v>70</v>
      </c>
      <c r="K80" s="20">
        <v>0</v>
      </c>
      <c r="L80" s="20">
        <v>0</v>
      </c>
      <c r="M80" s="19">
        <v>0</v>
      </c>
      <c r="N80" s="20">
        <v>0</v>
      </c>
      <c r="O80" s="20">
        <v>0</v>
      </c>
      <c r="P80" s="20">
        <v>0</v>
      </c>
      <c r="Q80" s="20">
        <v>13.846153846153847</v>
      </c>
      <c r="R80" s="19">
        <v>0</v>
      </c>
      <c r="S80" s="20">
        <v>0</v>
      </c>
      <c r="T80" s="19">
        <v>0</v>
      </c>
      <c r="U80" s="20">
        <v>0</v>
      </c>
      <c r="V80" s="19">
        <v>0</v>
      </c>
      <c r="W80" s="118">
        <v>0</v>
      </c>
      <c r="X80" s="19">
        <v>0</v>
      </c>
      <c r="Y80" s="118">
        <v>0</v>
      </c>
      <c r="Z80" s="20">
        <v>18.181818181818183</v>
      </c>
      <c r="AA80" s="20">
        <v>59.090909090909093</v>
      </c>
      <c r="AB80" s="19">
        <v>3</v>
      </c>
      <c r="AC80" s="20">
        <v>7.1428571428571423</v>
      </c>
      <c r="AD80" s="20">
        <v>75</v>
      </c>
      <c r="AE80" s="20">
        <v>82.758620689655174</v>
      </c>
      <c r="AF80" s="20">
        <v>0</v>
      </c>
      <c r="AG80" s="20">
        <v>82.926829268292678</v>
      </c>
      <c r="AH80" s="20">
        <v>17.647058823529413</v>
      </c>
      <c r="AI80" s="20">
        <v>44.117647058823529</v>
      </c>
      <c r="AJ80" s="3">
        <v>762.5</v>
      </c>
      <c r="AK80" s="6">
        <v>32</v>
      </c>
      <c r="AL80" s="6">
        <v>26</v>
      </c>
      <c r="AM80" s="6">
        <v>0</v>
      </c>
      <c r="AN80" s="6">
        <v>3</v>
      </c>
      <c r="AO80" s="6">
        <v>0</v>
      </c>
      <c r="AP80" s="6">
        <v>0</v>
      </c>
      <c r="AQ80" s="6">
        <v>11</v>
      </c>
      <c r="AR80" s="6">
        <v>14</v>
      </c>
      <c r="AS80" s="6">
        <v>18.918918918918919</v>
      </c>
      <c r="AT80" s="138">
        <v>0</v>
      </c>
      <c r="AU80" s="138">
        <v>0</v>
      </c>
      <c r="AV80" s="138">
        <v>1</v>
      </c>
      <c r="AW80" s="138">
        <v>1</v>
      </c>
      <c r="AX80" s="138">
        <v>2</v>
      </c>
      <c r="AY80" s="6">
        <v>29.230769230769234</v>
      </c>
      <c r="AZ80" s="6">
        <v>0</v>
      </c>
      <c r="BA80" s="6">
        <v>0</v>
      </c>
      <c r="BB80" s="6">
        <v>3</v>
      </c>
      <c r="BC80" s="6">
        <v>5</v>
      </c>
      <c r="BD80" s="6">
        <v>7.1428571428571423</v>
      </c>
      <c r="BE80" s="6">
        <v>0</v>
      </c>
      <c r="BF80" s="6">
        <v>0</v>
      </c>
      <c r="BG80" s="6">
        <v>4</v>
      </c>
      <c r="BH80" s="6">
        <v>8</v>
      </c>
      <c r="BI80" s="6">
        <v>3</v>
      </c>
      <c r="BJ80" s="6">
        <v>20</v>
      </c>
      <c r="BK80" s="6">
        <v>3</v>
      </c>
    </row>
    <row r="81" spans="1:63" x14ac:dyDescent="0.35">
      <c r="A81" s="28">
        <v>75</v>
      </c>
      <c r="C81" s="18" t="s">
        <v>16</v>
      </c>
      <c r="D81" s="15">
        <v>88</v>
      </c>
      <c r="E81" s="19">
        <v>0</v>
      </c>
      <c r="F81" s="19">
        <v>0</v>
      </c>
      <c r="G81" s="19">
        <v>19</v>
      </c>
      <c r="H81" s="19">
        <v>68</v>
      </c>
      <c r="I81" s="19">
        <v>6</v>
      </c>
      <c r="J81" s="20">
        <v>48.863636363636367</v>
      </c>
      <c r="K81" s="20">
        <v>4</v>
      </c>
      <c r="L81" s="20">
        <v>13.793103448275861</v>
      </c>
      <c r="M81" s="19">
        <v>0</v>
      </c>
      <c r="N81" s="20">
        <v>0</v>
      </c>
      <c r="O81" s="20">
        <v>3</v>
      </c>
      <c r="P81" s="20">
        <v>100</v>
      </c>
      <c r="Q81" s="20">
        <v>15.66265060240964</v>
      </c>
      <c r="R81" s="19">
        <v>0</v>
      </c>
      <c r="S81" s="20">
        <v>0</v>
      </c>
      <c r="T81" s="19">
        <v>0</v>
      </c>
      <c r="U81" s="20">
        <v>0</v>
      </c>
      <c r="V81" s="19">
        <v>0</v>
      </c>
      <c r="W81" s="118">
        <v>0</v>
      </c>
      <c r="X81" s="19">
        <v>0</v>
      </c>
      <c r="Y81" s="118">
        <v>0</v>
      </c>
      <c r="Z81" s="20">
        <v>17.857142857142858</v>
      </c>
      <c r="AA81" s="20">
        <v>71.428571428571431</v>
      </c>
      <c r="AB81" s="19">
        <v>4</v>
      </c>
      <c r="AC81" s="20">
        <v>6.25</v>
      </c>
      <c r="AD81" s="20">
        <v>100</v>
      </c>
      <c r="AE81" s="20">
        <v>71.794871794871796</v>
      </c>
      <c r="AF81" s="20">
        <v>100</v>
      </c>
      <c r="AG81" s="20">
        <v>82.258064516129039</v>
      </c>
      <c r="AH81" s="20">
        <v>0</v>
      </c>
      <c r="AI81" s="20">
        <v>48</v>
      </c>
      <c r="AJ81" s="3">
        <v>750</v>
      </c>
      <c r="AK81" s="6">
        <v>39</v>
      </c>
      <c r="AL81" s="6">
        <v>17</v>
      </c>
      <c r="AM81" s="6">
        <v>0</v>
      </c>
      <c r="AN81" s="6">
        <v>0</v>
      </c>
      <c r="AO81" s="6">
        <v>0</v>
      </c>
      <c r="AP81" s="6">
        <v>0</v>
      </c>
      <c r="AQ81" s="6">
        <v>28</v>
      </c>
      <c r="AR81" s="6">
        <v>14</v>
      </c>
      <c r="AS81" s="6">
        <v>16.867469879518072</v>
      </c>
      <c r="AT81" s="138">
        <v>1</v>
      </c>
      <c r="AU81" s="138">
        <v>0</v>
      </c>
      <c r="AV81" s="138">
        <v>1</v>
      </c>
      <c r="AW81" s="138">
        <v>0</v>
      </c>
      <c r="AX81" s="138">
        <v>2</v>
      </c>
      <c r="AY81" s="6">
        <v>35.294117647058826</v>
      </c>
      <c r="AZ81" s="6">
        <v>0</v>
      </c>
      <c r="BA81" s="6">
        <v>0</v>
      </c>
      <c r="BB81" s="6">
        <v>0</v>
      </c>
      <c r="BC81" s="6">
        <v>13</v>
      </c>
      <c r="BD81" s="6">
        <v>14.772727272727273</v>
      </c>
      <c r="BE81" s="6">
        <v>0</v>
      </c>
      <c r="BF81" s="6">
        <v>0</v>
      </c>
      <c r="BG81" s="6">
        <v>8</v>
      </c>
      <c r="BH81" s="6">
        <v>12.121212121212121</v>
      </c>
      <c r="BI81" s="6">
        <v>5</v>
      </c>
      <c r="BJ81" s="6">
        <v>100</v>
      </c>
      <c r="BK81" s="6">
        <v>19</v>
      </c>
    </row>
    <row r="82" spans="1:63" x14ac:dyDescent="0.35">
      <c r="A82" s="28">
        <v>76</v>
      </c>
      <c r="C82" s="18" t="s">
        <v>138</v>
      </c>
      <c r="D82" s="15">
        <v>11066</v>
      </c>
      <c r="E82" s="19">
        <v>250</v>
      </c>
      <c r="F82" s="19">
        <v>1006</v>
      </c>
      <c r="G82" s="19">
        <v>2124</v>
      </c>
      <c r="H82" s="19">
        <v>7034</v>
      </c>
      <c r="I82" s="19">
        <v>898</v>
      </c>
      <c r="J82" s="20">
        <v>58.340863907464303</v>
      </c>
      <c r="K82" s="20">
        <v>191</v>
      </c>
      <c r="L82" s="20">
        <v>4.9571762263171548</v>
      </c>
      <c r="M82" s="19">
        <v>8</v>
      </c>
      <c r="N82" s="20">
        <v>0.71748878923766812</v>
      </c>
      <c r="O82" s="20">
        <v>929</v>
      </c>
      <c r="P82" s="20">
        <v>89.439655172413794</v>
      </c>
      <c r="Q82" s="20">
        <v>7.6218197498921949</v>
      </c>
      <c r="R82" s="19">
        <v>19</v>
      </c>
      <c r="S82" s="20">
        <v>1.8664047151277015</v>
      </c>
      <c r="T82" s="19">
        <v>25</v>
      </c>
      <c r="U82" s="20">
        <v>5.4824561403508767</v>
      </c>
      <c r="V82" s="19">
        <v>46</v>
      </c>
      <c r="W82" s="118">
        <v>8.0985915492957758</v>
      </c>
      <c r="X82" s="19">
        <v>69</v>
      </c>
      <c r="Y82" s="118">
        <v>6.7846607669616521</v>
      </c>
      <c r="Z82" s="20">
        <v>10.439127004996056</v>
      </c>
      <c r="AA82" s="20">
        <v>66.841966868261906</v>
      </c>
      <c r="AB82" s="19">
        <v>520</v>
      </c>
      <c r="AC82" s="20">
        <v>10.154266744776411</v>
      </c>
      <c r="AD82" s="20">
        <v>70.201294033069743</v>
      </c>
      <c r="AE82" s="20">
        <v>55.432477020975725</v>
      </c>
      <c r="AF82" s="20">
        <v>45.221027479091994</v>
      </c>
      <c r="AG82" s="20">
        <v>67.982027739792926</v>
      </c>
      <c r="AH82" s="20">
        <v>13.32888295505118</v>
      </c>
      <c r="AI82" s="20">
        <v>56.786826880284821</v>
      </c>
      <c r="AJ82" s="3">
        <v>389.83050847457628</v>
      </c>
      <c r="AK82" s="6">
        <v>1119</v>
      </c>
      <c r="AL82" s="6">
        <v>1161</v>
      </c>
      <c r="AM82" s="6">
        <v>0</v>
      </c>
      <c r="AN82" s="6">
        <v>26</v>
      </c>
      <c r="AO82" s="6">
        <v>8</v>
      </c>
      <c r="AP82" s="6">
        <v>8</v>
      </c>
      <c r="AQ82" s="6">
        <v>8265</v>
      </c>
      <c r="AR82" s="6">
        <v>3764</v>
      </c>
      <c r="AS82" s="6">
        <v>35.496039230479063</v>
      </c>
      <c r="AT82" s="138">
        <v>90</v>
      </c>
      <c r="AU82" s="138">
        <v>0</v>
      </c>
      <c r="AV82" s="138">
        <v>106</v>
      </c>
      <c r="AW82" s="138">
        <v>137</v>
      </c>
      <c r="AX82" s="138">
        <v>333</v>
      </c>
      <c r="AY82" s="6">
        <v>22.958568912781537</v>
      </c>
      <c r="AZ82" s="6">
        <v>3</v>
      </c>
      <c r="BA82" s="6">
        <v>7.8492935635792779E-2</v>
      </c>
      <c r="BB82" s="6">
        <v>74</v>
      </c>
      <c r="BC82" s="6">
        <v>3380</v>
      </c>
      <c r="BD82" s="6">
        <v>30.679858400653536</v>
      </c>
      <c r="BE82" s="6">
        <v>255</v>
      </c>
      <c r="BF82" s="6">
        <v>12.056737588652481</v>
      </c>
      <c r="BG82" s="6">
        <v>2260</v>
      </c>
      <c r="BH82" s="6">
        <v>32.239657631954351</v>
      </c>
      <c r="BI82" s="6">
        <v>593</v>
      </c>
      <c r="BJ82" s="6">
        <v>66.704161979752527</v>
      </c>
      <c r="BK82" s="6">
        <v>2124</v>
      </c>
    </row>
    <row r="83" spans="1:63" x14ac:dyDescent="0.35">
      <c r="A83" s="28">
        <v>77</v>
      </c>
      <c r="C83" s="18" t="s">
        <v>2</v>
      </c>
      <c r="D83" s="15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20">
        <v>0</v>
      </c>
      <c r="K83" s="20">
        <v>0</v>
      </c>
      <c r="L83" s="20">
        <v>0</v>
      </c>
      <c r="M83" s="19">
        <v>0</v>
      </c>
      <c r="N83" s="20">
        <v>0</v>
      </c>
      <c r="O83" s="20">
        <v>0</v>
      </c>
      <c r="P83" s="20">
        <v>0</v>
      </c>
      <c r="Q83" s="20">
        <v>0</v>
      </c>
      <c r="R83" s="19">
        <v>0</v>
      </c>
      <c r="S83" s="20">
        <v>0</v>
      </c>
      <c r="T83" s="19">
        <v>0</v>
      </c>
      <c r="U83" s="20">
        <v>0</v>
      </c>
      <c r="V83" s="19">
        <v>0</v>
      </c>
      <c r="W83" s="118">
        <v>0</v>
      </c>
      <c r="X83" s="19">
        <v>0</v>
      </c>
      <c r="Y83" s="118">
        <v>0</v>
      </c>
      <c r="Z83" s="20">
        <v>0</v>
      </c>
      <c r="AA83" s="20">
        <v>0</v>
      </c>
      <c r="AB83" s="19">
        <v>0</v>
      </c>
      <c r="AC83" s="20">
        <v>0</v>
      </c>
      <c r="AD83" s="20">
        <v>0</v>
      </c>
      <c r="AE83" s="20">
        <v>0</v>
      </c>
      <c r="AF83" s="20">
        <v>0</v>
      </c>
      <c r="AG83" s="20">
        <v>0</v>
      </c>
      <c r="AH83" s="20">
        <v>0</v>
      </c>
      <c r="AI83" s="20">
        <v>0</v>
      </c>
      <c r="AJ83" s="3" t="s">
        <v>140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138"/>
      <c r="AU83" s="138"/>
      <c r="AV83" s="138"/>
      <c r="AW83" s="138"/>
      <c r="AX83" s="138"/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</row>
    <row r="84" spans="1:63" x14ac:dyDescent="0.35">
      <c r="A84" s="28">
        <v>78</v>
      </c>
      <c r="C84" s="18" t="s">
        <v>6</v>
      </c>
      <c r="D84" s="15">
        <v>190</v>
      </c>
      <c r="E84" s="19">
        <v>0</v>
      </c>
      <c r="F84" s="19">
        <v>0</v>
      </c>
      <c r="G84" s="19">
        <v>0</v>
      </c>
      <c r="H84" s="19">
        <v>88</v>
      </c>
      <c r="I84" s="19">
        <v>100</v>
      </c>
      <c r="J84" s="20">
        <v>59.473684210526315</v>
      </c>
      <c r="K84" s="20">
        <v>0</v>
      </c>
      <c r="L84" s="20">
        <v>0</v>
      </c>
      <c r="M84" s="19">
        <v>0</v>
      </c>
      <c r="N84" s="20">
        <v>0</v>
      </c>
      <c r="O84" s="20">
        <v>18</v>
      </c>
      <c r="P84" s="20">
        <v>83.333333333333343</v>
      </c>
      <c r="Q84" s="20">
        <v>33.519553072625698</v>
      </c>
      <c r="R84" s="19">
        <v>0</v>
      </c>
      <c r="S84" s="20">
        <v>0</v>
      </c>
      <c r="T84" s="19">
        <v>0</v>
      </c>
      <c r="U84" s="20">
        <v>0</v>
      </c>
      <c r="V84" s="19">
        <v>0</v>
      </c>
      <c r="W84" s="118">
        <v>0</v>
      </c>
      <c r="X84" s="19">
        <v>0</v>
      </c>
      <c r="Y84" s="118">
        <v>0</v>
      </c>
      <c r="Z84" s="20">
        <v>52.941176470588239</v>
      </c>
      <c r="AA84" s="20">
        <v>47.058823529411761</v>
      </c>
      <c r="AB84" s="19">
        <v>9</v>
      </c>
      <c r="AC84" s="20">
        <v>12.328767123287671</v>
      </c>
      <c r="AD84" s="20">
        <v>78.378378378378372</v>
      </c>
      <c r="AE84" s="20">
        <v>71.15384615384616</v>
      </c>
      <c r="AF84" s="20">
        <v>100</v>
      </c>
      <c r="AG84" s="20">
        <v>70.731707317073173</v>
      </c>
      <c r="AH84" s="20">
        <v>13.846153846153847</v>
      </c>
      <c r="AI84" s="20">
        <v>46.153846153846153</v>
      </c>
      <c r="AJ84" s="3">
        <v>548.21428571428567</v>
      </c>
      <c r="AK84" s="6">
        <v>0</v>
      </c>
      <c r="AL84" s="6">
        <v>173</v>
      </c>
      <c r="AM84" s="6">
        <v>0</v>
      </c>
      <c r="AN84" s="6">
        <v>0</v>
      </c>
      <c r="AO84" s="6">
        <v>0</v>
      </c>
      <c r="AP84" s="6">
        <v>0</v>
      </c>
      <c r="AQ84" s="6">
        <v>14</v>
      </c>
      <c r="AR84" s="6">
        <v>3</v>
      </c>
      <c r="AS84" s="6">
        <v>1.5957446808510638</v>
      </c>
      <c r="AT84" s="138">
        <v>0</v>
      </c>
      <c r="AU84" s="138">
        <v>0</v>
      </c>
      <c r="AV84" s="138">
        <v>0</v>
      </c>
      <c r="AW84" s="138">
        <v>0</v>
      </c>
      <c r="AX84" s="138">
        <v>0</v>
      </c>
      <c r="AY84" s="6">
        <v>9.3406593406593412</v>
      </c>
      <c r="AZ84" s="6">
        <v>0</v>
      </c>
      <c r="BA84" s="6">
        <v>0</v>
      </c>
      <c r="BB84" s="6">
        <v>21</v>
      </c>
      <c r="BC84" s="6">
        <v>22</v>
      </c>
      <c r="BD84" s="6">
        <v>11.702127659574469</v>
      </c>
      <c r="BE84" s="6">
        <v>0</v>
      </c>
      <c r="BF84" s="6">
        <v>0</v>
      </c>
      <c r="BG84" s="6">
        <v>0</v>
      </c>
      <c r="BH84" s="6">
        <v>0</v>
      </c>
      <c r="BI84" s="6">
        <v>22</v>
      </c>
      <c r="BJ84" s="6">
        <v>21.568627450980394</v>
      </c>
      <c r="BK84" s="6">
        <v>0</v>
      </c>
    </row>
    <row r="85" spans="1:63" x14ac:dyDescent="0.35">
      <c r="A85" s="28">
        <v>79</v>
      </c>
      <c r="C85" s="18" t="s">
        <v>10</v>
      </c>
      <c r="D85" s="15">
        <v>261</v>
      </c>
      <c r="E85" s="19">
        <v>0</v>
      </c>
      <c r="F85" s="19">
        <v>12</v>
      </c>
      <c r="G85" s="19">
        <v>14</v>
      </c>
      <c r="H85" s="19">
        <v>126</v>
      </c>
      <c r="I85" s="19">
        <v>106</v>
      </c>
      <c r="J85" s="20">
        <v>45.593869731800766</v>
      </c>
      <c r="K85" s="20">
        <v>0</v>
      </c>
      <c r="L85" s="20">
        <v>0</v>
      </c>
      <c r="M85" s="19">
        <v>0</v>
      </c>
      <c r="N85" s="20">
        <v>0</v>
      </c>
      <c r="O85" s="20">
        <v>11</v>
      </c>
      <c r="P85" s="20">
        <v>78.571428571428569</v>
      </c>
      <c r="Q85" s="20">
        <v>12.719298245614036</v>
      </c>
      <c r="R85" s="19">
        <v>0</v>
      </c>
      <c r="S85" s="20">
        <v>0</v>
      </c>
      <c r="T85" s="19">
        <v>0</v>
      </c>
      <c r="U85" s="20">
        <v>0</v>
      </c>
      <c r="V85" s="19">
        <v>4</v>
      </c>
      <c r="W85" s="118">
        <v>100</v>
      </c>
      <c r="X85" s="19">
        <v>4</v>
      </c>
      <c r="Y85" s="118">
        <v>50</v>
      </c>
      <c r="Z85" s="20">
        <v>0</v>
      </c>
      <c r="AA85" s="20">
        <v>89.189189189189193</v>
      </c>
      <c r="AB85" s="19">
        <v>9</v>
      </c>
      <c r="AC85" s="20">
        <v>8.1081081081081088</v>
      </c>
      <c r="AD85" s="20">
        <v>81.818181818181827</v>
      </c>
      <c r="AE85" s="20">
        <v>60</v>
      </c>
      <c r="AF85" s="20">
        <v>50</v>
      </c>
      <c r="AG85" s="20">
        <v>77.777777777777786</v>
      </c>
      <c r="AH85" s="20">
        <v>3.9215686274509802</v>
      </c>
      <c r="AI85" s="20">
        <v>64.705882352941174</v>
      </c>
      <c r="AJ85" s="3">
        <v>785.71428571428578</v>
      </c>
      <c r="AK85" s="6">
        <v>0</v>
      </c>
      <c r="AL85" s="6">
        <v>181</v>
      </c>
      <c r="AM85" s="6">
        <v>0</v>
      </c>
      <c r="AN85" s="6">
        <v>30</v>
      </c>
      <c r="AO85" s="6">
        <v>7</v>
      </c>
      <c r="AP85" s="6">
        <v>0</v>
      </c>
      <c r="AQ85" s="6">
        <v>23</v>
      </c>
      <c r="AR85" s="6">
        <v>22</v>
      </c>
      <c r="AS85" s="6">
        <v>8.7649402390438258</v>
      </c>
      <c r="AT85" s="138">
        <v>0</v>
      </c>
      <c r="AU85" s="138">
        <v>0</v>
      </c>
      <c r="AV85" s="138">
        <v>0</v>
      </c>
      <c r="AW85" s="138">
        <v>0</v>
      </c>
      <c r="AX85" s="138">
        <v>0</v>
      </c>
      <c r="AY85" s="6">
        <v>25.925925925925924</v>
      </c>
      <c r="AZ85" s="6">
        <v>0</v>
      </c>
      <c r="BA85" s="6">
        <v>0</v>
      </c>
      <c r="BB85" s="6">
        <v>12</v>
      </c>
      <c r="BC85" s="6">
        <v>8</v>
      </c>
      <c r="BD85" s="6">
        <v>3.0888030888030888</v>
      </c>
      <c r="BE85" s="6">
        <v>0</v>
      </c>
      <c r="BF85" s="6">
        <v>0</v>
      </c>
      <c r="BG85" s="6">
        <v>3</v>
      </c>
      <c r="BH85" s="6">
        <v>2.3622047244094486</v>
      </c>
      <c r="BI85" s="6">
        <v>8</v>
      </c>
      <c r="BJ85" s="6">
        <v>7.4766355140186906</v>
      </c>
      <c r="BK85" s="6">
        <v>14</v>
      </c>
    </row>
    <row r="86" spans="1:63" x14ac:dyDescent="0.35">
      <c r="A86" s="28">
        <v>80</v>
      </c>
      <c r="C86" s="18" t="s">
        <v>277</v>
      </c>
      <c r="D86" s="15">
        <v>32</v>
      </c>
      <c r="E86" s="19">
        <v>0</v>
      </c>
      <c r="F86" s="19">
        <v>0</v>
      </c>
      <c r="G86" s="19">
        <v>9</v>
      </c>
      <c r="H86" s="19">
        <v>17</v>
      </c>
      <c r="I86" s="19">
        <v>6</v>
      </c>
      <c r="J86" s="20">
        <v>56.25</v>
      </c>
      <c r="K86" s="20">
        <v>0</v>
      </c>
      <c r="L86" s="20">
        <v>0</v>
      </c>
      <c r="M86" s="19">
        <v>0</v>
      </c>
      <c r="N86" s="20">
        <v>0</v>
      </c>
      <c r="O86" s="20">
        <v>0</v>
      </c>
      <c r="P86" s="20">
        <v>0</v>
      </c>
      <c r="Q86" s="20">
        <v>12.5</v>
      </c>
      <c r="R86" s="19">
        <v>0</v>
      </c>
      <c r="S86" s="20">
        <v>0</v>
      </c>
      <c r="T86" s="19">
        <v>0</v>
      </c>
      <c r="U86" s="20">
        <v>0</v>
      </c>
      <c r="V86" s="19">
        <v>0</v>
      </c>
      <c r="W86" s="118">
        <v>0</v>
      </c>
      <c r="X86" s="19">
        <v>0</v>
      </c>
      <c r="Y86" s="118">
        <v>0</v>
      </c>
      <c r="Z86" s="20">
        <v>23.52941176470588</v>
      </c>
      <c r="AA86" s="20">
        <v>29.411764705882355</v>
      </c>
      <c r="AB86" s="19">
        <v>0</v>
      </c>
      <c r="AC86" s="20">
        <v>0</v>
      </c>
      <c r="AD86" s="20">
        <v>33.333333333333329</v>
      </c>
      <c r="AE86" s="20">
        <v>100</v>
      </c>
      <c r="AF86" s="20">
        <v>0</v>
      </c>
      <c r="AG86" s="20">
        <v>66.666666666666657</v>
      </c>
      <c r="AH86" s="20">
        <v>25</v>
      </c>
      <c r="AI86" s="20">
        <v>50</v>
      </c>
      <c r="AJ86" s="3">
        <v>320</v>
      </c>
      <c r="AK86" s="6">
        <v>0</v>
      </c>
      <c r="AL86" s="6">
        <v>20</v>
      </c>
      <c r="AM86" s="6">
        <v>0</v>
      </c>
      <c r="AN86" s="6">
        <v>4</v>
      </c>
      <c r="AO86" s="6">
        <v>0</v>
      </c>
      <c r="AP86" s="6">
        <v>0</v>
      </c>
      <c r="AQ86" s="6">
        <v>9</v>
      </c>
      <c r="AR86" s="6">
        <v>4</v>
      </c>
      <c r="AS86" s="6">
        <v>13.793103448275861</v>
      </c>
      <c r="AT86" s="138">
        <v>0</v>
      </c>
      <c r="AU86" s="138">
        <v>0</v>
      </c>
      <c r="AV86" s="138">
        <v>0</v>
      </c>
      <c r="AW86" s="138">
        <v>0</v>
      </c>
      <c r="AX86" s="138">
        <v>0</v>
      </c>
      <c r="AY86" s="6">
        <v>55.172413793103445</v>
      </c>
      <c r="AZ86" s="6">
        <v>0</v>
      </c>
      <c r="BA86" s="6">
        <v>0</v>
      </c>
      <c r="BB86" s="6">
        <v>0</v>
      </c>
      <c r="BC86" s="6">
        <v>3</v>
      </c>
      <c r="BD86" s="6">
        <v>8.8235294117647065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9</v>
      </c>
    </row>
    <row r="87" spans="1:63" x14ac:dyDescent="0.35">
      <c r="A87" s="28">
        <v>81</v>
      </c>
      <c r="C87" s="18" t="s">
        <v>1</v>
      </c>
      <c r="D87" s="15">
        <v>190</v>
      </c>
      <c r="E87" s="19">
        <v>0</v>
      </c>
      <c r="F87" s="19">
        <v>0</v>
      </c>
      <c r="G87" s="19">
        <v>9</v>
      </c>
      <c r="H87" s="19">
        <v>144</v>
      </c>
      <c r="I87" s="19">
        <v>36</v>
      </c>
      <c r="J87" s="20">
        <v>50</v>
      </c>
      <c r="K87" s="20">
        <v>0</v>
      </c>
      <c r="L87" s="20">
        <v>0</v>
      </c>
      <c r="M87" s="19">
        <v>0</v>
      </c>
      <c r="N87" s="20">
        <v>0</v>
      </c>
      <c r="O87" s="20">
        <v>8</v>
      </c>
      <c r="P87" s="20">
        <v>100</v>
      </c>
      <c r="Q87" s="20">
        <v>10.344827586206897</v>
      </c>
      <c r="R87" s="19">
        <v>0</v>
      </c>
      <c r="S87" s="20">
        <v>0</v>
      </c>
      <c r="T87" s="19">
        <v>8</v>
      </c>
      <c r="U87" s="20">
        <v>100</v>
      </c>
      <c r="V87" s="19">
        <v>0</v>
      </c>
      <c r="W87" s="20">
        <v>0</v>
      </c>
      <c r="X87" s="19">
        <v>8</v>
      </c>
      <c r="Y87" s="20">
        <v>100</v>
      </c>
      <c r="Z87" s="20">
        <v>23.376623376623375</v>
      </c>
      <c r="AA87" s="20">
        <v>57.142857142857139</v>
      </c>
      <c r="AB87" s="19">
        <v>11</v>
      </c>
      <c r="AC87" s="20">
        <v>9.9099099099099099</v>
      </c>
      <c r="AD87" s="20">
        <v>76.811594202898547</v>
      </c>
      <c r="AE87" s="20">
        <v>72.857142857142847</v>
      </c>
      <c r="AF87" s="20">
        <v>30</v>
      </c>
      <c r="AG87" s="20">
        <v>80.357142857142861</v>
      </c>
      <c r="AH87" s="20">
        <v>10</v>
      </c>
      <c r="AI87" s="20">
        <v>67</v>
      </c>
      <c r="AJ87" s="3">
        <v>911.76470588235293</v>
      </c>
      <c r="AK87" s="6">
        <v>4</v>
      </c>
      <c r="AL87" s="6">
        <v>72</v>
      </c>
      <c r="AM87" s="6">
        <v>72</v>
      </c>
      <c r="AN87" s="6">
        <v>0</v>
      </c>
      <c r="AO87" s="6">
        <v>0</v>
      </c>
      <c r="AP87" s="6">
        <v>5</v>
      </c>
      <c r="AQ87" s="6">
        <v>33</v>
      </c>
      <c r="AR87" s="6">
        <v>34</v>
      </c>
      <c r="AS87" s="6">
        <v>18.27956989247312</v>
      </c>
      <c r="AT87" s="138">
        <v>0</v>
      </c>
      <c r="AU87" s="138">
        <v>0</v>
      </c>
      <c r="AV87" s="138">
        <v>0</v>
      </c>
      <c r="AW87" s="138">
        <v>0</v>
      </c>
      <c r="AX87" s="138">
        <v>0</v>
      </c>
      <c r="AY87" s="6">
        <v>32.911392405063289</v>
      </c>
      <c r="AZ87" s="6">
        <v>0</v>
      </c>
      <c r="BA87" s="6">
        <v>0</v>
      </c>
      <c r="BB87" s="6">
        <v>3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9</v>
      </c>
    </row>
    <row r="88" spans="1:63" x14ac:dyDescent="0.35">
      <c r="A88" s="28">
        <v>82</v>
      </c>
      <c r="C88" s="18" t="s">
        <v>7</v>
      </c>
      <c r="D88" s="15">
        <v>1606</v>
      </c>
      <c r="E88" s="19">
        <v>3</v>
      </c>
      <c r="F88" s="19">
        <v>14</v>
      </c>
      <c r="G88" s="19">
        <v>14</v>
      </c>
      <c r="H88" s="19">
        <v>444</v>
      </c>
      <c r="I88" s="19">
        <v>1135</v>
      </c>
      <c r="J88" s="20">
        <v>55.105853051058531</v>
      </c>
      <c r="K88" s="20">
        <v>3</v>
      </c>
      <c r="L88" s="20">
        <v>7.3170731707317067</v>
      </c>
      <c r="M88" s="19">
        <v>0</v>
      </c>
      <c r="N88" s="20">
        <v>0</v>
      </c>
      <c r="O88" s="20">
        <v>123</v>
      </c>
      <c r="P88" s="20">
        <v>81.599999999999994</v>
      </c>
      <c r="Q88" s="20">
        <v>63.642340565417484</v>
      </c>
      <c r="R88" s="19">
        <v>0</v>
      </c>
      <c r="S88" s="20">
        <v>0</v>
      </c>
      <c r="T88" s="19">
        <v>0</v>
      </c>
      <c r="U88" s="20">
        <v>0</v>
      </c>
      <c r="V88" s="19">
        <v>0</v>
      </c>
      <c r="W88" s="118">
        <v>0</v>
      </c>
      <c r="X88" s="19">
        <v>0</v>
      </c>
      <c r="Y88" s="20">
        <v>0</v>
      </c>
      <c r="Z88" s="20">
        <v>14.285714285714285</v>
      </c>
      <c r="AA88" s="20">
        <v>42.857142857142854</v>
      </c>
      <c r="AB88" s="19">
        <v>27</v>
      </c>
      <c r="AC88" s="20">
        <v>8.3076923076923084</v>
      </c>
      <c r="AD88" s="20">
        <v>74.324324324324323</v>
      </c>
      <c r="AE88" s="20">
        <v>59.821428571428569</v>
      </c>
      <c r="AF88" s="20">
        <v>86.956521739130437</v>
      </c>
      <c r="AG88" s="20">
        <v>67.493796526054595</v>
      </c>
      <c r="AH88" s="20">
        <v>16.949152542372879</v>
      </c>
      <c r="AI88" s="20">
        <v>57.627118644067799</v>
      </c>
      <c r="AJ88" s="3">
        <v>429.24528301886789</v>
      </c>
      <c r="AK88" s="6">
        <v>0</v>
      </c>
      <c r="AL88" s="6">
        <v>1473</v>
      </c>
      <c r="AM88" s="6">
        <v>0</v>
      </c>
      <c r="AN88" s="6">
        <v>0</v>
      </c>
      <c r="AO88" s="6">
        <v>0</v>
      </c>
      <c r="AP88" s="6">
        <v>0</v>
      </c>
      <c r="AQ88" s="6">
        <v>79</v>
      </c>
      <c r="AR88" s="6">
        <v>39</v>
      </c>
      <c r="AS88" s="6">
        <v>2.5275437459494494</v>
      </c>
      <c r="AT88" s="138">
        <v>0</v>
      </c>
      <c r="AU88" s="138">
        <v>0</v>
      </c>
      <c r="AV88" s="138">
        <v>0</v>
      </c>
      <c r="AW88" s="138">
        <v>0</v>
      </c>
      <c r="AX88" s="138">
        <v>0</v>
      </c>
      <c r="AY88" s="6">
        <v>7.2978303747534516</v>
      </c>
      <c r="AZ88" s="6">
        <v>0</v>
      </c>
      <c r="BA88" s="6">
        <v>0</v>
      </c>
      <c r="BB88" s="6">
        <v>225</v>
      </c>
      <c r="BC88" s="6">
        <v>458</v>
      </c>
      <c r="BD88" s="6">
        <v>28.660826032540676</v>
      </c>
      <c r="BE88" s="6">
        <v>0</v>
      </c>
      <c r="BF88" s="6">
        <v>0</v>
      </c>
      <c r="BG88" s="6">
        <v>20</v>
      </c>
      <c r="BH88" s="6">
        <v>4.5146726862302486</v>
      </c>
      <c r="BI88" s="6">
        <v>435</v>
      </c>
      <c r="BJ88" s="6">
        <v>38.598047914818103</v>
      </c>
      <c r="BK88" s="6">
        <v>14</v>
      </c>
    </row>
    <row r="89" spans="1:63" x14ac:dyDescent="0.35">
      <c r="A89" s="28">
        <v>83</v>
      </c>
      <c r="C89" s="18" t="s">
        <v>278</v>
      </c>
      <c r="D89" s="15">
        <v>1766</v>
      </c>
      <c r="E89" s="19">
        <v>69</v>
      </c>
      <c r="F89" s="19">
        <v>162</v>
      </c>
      <c r="G89" s="19">
        <v>217</v>
      </c>
      <c r="H89" s="19">
        <v>1140</v>
      </c>
      <c r="I89" s="19">
        <v>241</v>
      </c>
      <c r="J89" s="20">
        <v>53.397508493771241</v>
      </c>
      <c r="K89" s="20">
        <v>23</v>
      </c>
      <c r="L89" s="20">
        <v>4.5275590551181102</v>
      </c>
      <c r="M89" s="19">
        <v>0</v>
      </c>
      <c r="N89" s="20">
        <v>0</v>
      </c>
      <c r="O89" s="20">
        <v>91</v>
      </c>
      <c r="P89" s="20">
        <v>86.666666666666671</v>
      </c>
      <c r="Q89" s="20">
        <v>7.0450097847358117</v>
      </c>
      <c r="R89" s="19">
        <v>0</v>
      </c>
      <c r="S89" s="20">
        <v>0</v>
      </c>
      <c r="T89" s="19">
        <v>4</v>
      </c>
      <c r="U89" s="20">
        <v>6.666666666666667</v>
      </c>
      <c r="V89" s="19">
        <v>4</v>
      </c>
      <c r="W89" s="118">
        <v>6.25</v>
      </c>
      <c r="X89" s="19">
        <v>7</v>
      </c>
      <c r="Y89" s="20">
        <v>5.46875</v>
      </c>
      <c r="Z89" s="20">
        <v>7.1146245059288544</v>
      </c>
      <c r="AA89" s="20">
        <v>80.830039525691703</v>
      </c>
      <c r="AB89" s="19">
        <v>54</v>
      </c>
      <c r="AC89" s="20">
        <v>5.5214723926380369</v>
      </c>
      <c r="AD89" s="20">
        <v>82.71844660194175</v>
      </c>
      <c r="AE89" s="20">
        <v>66.559485530546624</v>
      </c>
      <c r="AF89" s="20">
        <v>59.649122807017541</v>
      </c>
      <c r="AG89" s="20">
        <v>75.140186915887853</v>
      </c>
      <c r="AH89" s="20">
        <v>7.5740944017563123</v>
      </c>
      <c r="AI89" s="20">
        <v>65.642151481888035</v>
      </c>
      <c r="AJ89" s="3">
        <v>861.01694915254234</v>
      </c>
      <c r="AK89" s="6">
        <v>127</v>
      </c>
      <c r="AL89" s="6">
        <v>666</v>
      </c>
      <c r="AM89" s="6">
        <v>4</v>
      </c>
      <c r="AN89" s="6">
        <v>0</v>
      </c>
      <c r="AO89" s="6">
        <v>4</v>
      </c>
      <c r="AP89" s="6">
        <v>5</v>
      </c>
      <c r="AQ89" s="6">
        <v>894</v>
      </c>
      <c r="AR89" s="6">
        <v>213</v>
      </c>
      <c r="AS89" s="6">
        <v>12.463428905792862</v>
      </c>
      <c r="AT89" s="138">
        <v>1</v>
      </c>
      <c r="AU89" s="138">
        <v>0</v>
      </c>
      <c r="AV89" s="138">
        <v>2</v>
      </c>
      <c r="AW89" s="138">
        <v>6</v>
      </c>
      <c r="AX89" s="138">
        <v>9</v>
      </c>
      <c r="AY89" s="6">
        <v>17.788180222352253</v>
      </c>
      <c r="AZ89" s="6">
        <v>4</v>
      </c>
      <c r="BA89" s="6">
        <v>0.78895463510848129</v>
      </c>
      <c r="BB89" s="6">
        <v>29</v>
      </c>
      <c r="BC89" s="6">
        <v>152</v>
      </c>
      <c r="BD89" s="6">
        <v>8.6659064994298749</v>
      </c>
      <c r="BE89" s="6">
        <v>3</v>
      </c>
      <c r="BF89" s="6">
        <v>1.4018691588785046</v>
      </c>
      <c r="BG89" s="6">
        <v>90</v>
      </c>
      <c r="BH89" s="6">
        <v>7.9435127978817297</v>
      </c>
      <c r="BI89" s="6">
        <v>40</v>
      </c>
      <c r="BJ89" s="6">
        <v>16.806722689075631</v>
      </c>
      <c r="BK89" s="6">
        <v>217</v>
      </c>
    </row>
    <row r="90" spans="1:63" x14ac:dyDescent="0.35">
      <c r="A90" s="28">
        <v>84</v>
      </c>
      <c r="C90" s="18" t="s">
        <v>23</v>
      </c>
      <c r="D90" s="15">
        <v>4047</v>
      </c>
      <c r="E90" s="19">
        <v>157</v>
      </c>
      <c r="F90" s="19">
        <v>342</v>
      </c>
      <c r="G90" s="19">
        <v>439</v>
      </c>
      <c r="H90" s="19">
        <v>2952</v>
      </c>
      <c r="I90" s="19">
        <v>305</v>
      </c>
      <c r="J90" s="20">
        <v>44.749196936001979</v>
      </c>
      <c r="K90" s="20">
        <v>81</v>
      </c>
      <c r="L90" s="20">
        <v>3.4571062740076828</v>
      </c>
      <c r="M90" s="19">
        <v>3</v>
      </c>
      <c r="N90" s="20">
        <v>2.2058823529411766</v>
      </c>
      <c r="O90" s="20">
        <v>78</v>
      </c>
      <c r="P90" s="20">
        <v>85.91549295774648</v>
      </c>
      <c r="Q90" s="20">
        <v>2.4539877300613497</v>
      </c>
      <c r="R90" s="19">
        <v>0</v>
      </c>
      <c r="S90" s="20">
        <v>0</v>
      </c>
      <c r="T90" s="19">
        <v>0</v>
      </c>
      <c r="U90" s="20">
        <v>0</v>
      </c>
      <c r="V90" s="19">
        <v>9</v>
      </c>
      <c r="W90" s="118">
        <v>8.8235294117647065</v>
      </c>
      <c r="X90" s="19">
        <v>16</v>
      </c>
      <c r="Y90" s="20">
        <v>4.7058823529411766</v>
      </c>
      <c r="Z90" s="20">
        <v>9.0121317157712308</v>
      </c>
      <c r="AA90" s="20">
        <v>82.322357019064128</v>
      </c>
      <c r="AB90" s="19">
        <v>219</v>
      </c>
      <c r="AC90" s="20">
        <v>7.6627011896431076</v>
      </c>
      <c r="AD90" s="20">
        <v>89.227895392278953</v>
      </c>
      <c r="AE90" s="20">
        <v>69.969969969969966</v>
      </c>
      <c r="AF90" s="20">
        <v>72.245322245322242</v>
      </c>
      <c r="AG90" s="20">
        <v>84.917355371900825</v>
      </c>
      <c r="AH90" s="20">
        <v>18.13953488372093</v>
      </c>
      <c r="AI90" s="20">
        <v>53.875968992248055</v>
      </c>
      <c r="AJ90" s="3">
        <v>942.51497005988017</v>
      </c>
      <c r="AK90" s="6">
        <v>13</v>
      </c>
      <c r="AL90" s="6">
        <v>579</v>
      </c>
      <c r="AM90" s="6">
        <v>2652</v>
      </c>
      <c r="AN90" s="6">
        <v>124</v>
      </c>
      <c r="AO90" s="6">
        <v>0</v>
      </c>
      <c r="AP90" s="6">
        <v>299</v>
      </c>
      <c r="AQ90" s="6">
        <v>238</v>
      </c>
      <c r="AR90" s="6">
        <v>1518</v>
      </c>
      <c r="AS90" s="6">
        <v>38.265691958658934</v>
      </c>
      <c r="AT90" s="138">
        <v>26</v>
      </c>
      <c r="AU90" s="138">
        <v>0</v>
      </c>
      <c r="AV90" s="138">
        <v>39</v>
      </c>
      <c r="AW90" s="138">
        <v>181</v>
      </c>
      <c r="AX90" s="138">
        <v>246</v>
      </c>
      <c r="AY90" s="6">
        <v>67.578624392738433</v>
      </c>
      <c r="AZ90" s="6">
        <v>11</v>
      </c>
      <c r="BA90" s="6">
        <v>0.47434238896075892</v>
      </c>
      <c r="BB90" s="6">
        <v>55</v>
      </c>
      <c r="BC90" s="6">
        <v>105</v>
      </c>
      <c r="BD90" s="6">
        <v>2.6119402985074625</v>
      </c>
      <c r="BE90" s="6">
        <v>0</v>
      </c>
      <c r="BF90" s="6">
        <v>0</v>
      </c>
      <c r="BG90" s="6">
        <v>45</v>
      </c>
      <c r="BH90" s="6">
        <v>1.531654186521443</v>
      </c>
      <c r="BI90" s="6">
        <v>19</v>
      </c>
      <c r="BJ90" s="6">
        <v>6.2706270627062706</v>
      </c>
      <c r="BK90" s="6">
        <v>439</v>
      </c>
    </row>
    <row r="91" spans="1:63" x14ac:dyDescent="0.35">
      <c r="A91" s="28">
        <v>85</v>
      </c>
      <c r="C91" s="18" t="s">
        <v>19</v>
      </c>
      <c r="D91" s="15">
        <v>745</v>
      </c>
      <c r="E91" s="19">
        <v>15</v>
      </c>
      <c r="F91" s="19">
        <v>34</v>
      </c>
      <c r="G91" s="19">
        <v>142</v>
      </c>
      <c r="H91" s="19">
        <v>492</v>
      </c>
      <c r="I91" s="19">
        <v>78</v>
      </c>
      <c r="J91" s="20">
        <v>58.389261744966447</v>
      </c>
      <c r="K91" s="20">
        <v>15</v>
      </c>
      <c r="L91" s="20">
        <v>4.225352112676056</v>
      </c>
      <c r="M91" s="19">
        <v>0</v>
      </c>
      <c r="N91" s="20">
        <v>0</v>
      </c>
      <c r="O91" s="20">
        <v>28</v>
      </c>
      <c r="P91" s="20">
        <v>90</v>
      </c>
      <c r="Q91" s="20">
        <v>4.3041606886657107</v>
      </c>
      <c r="R91" s="19">
        <v>0</v>
      </c>
      <c r="S91" s="20">
        <v>0</v>
      </c>
      <c r="T91" s="19">
        <v>0</v>
      </c>
      <c r="U91" s="20">
        <v>0</v>
      </c>
      <c r="V91" s="19">
        <v>0</v>
      </c>
      <c r="W91" s="118">
        <v>0</v>
      </c>
      <c r="X91" s="19">
        <v>3</v>
      </c>
      <c r="Y91" s="118">
        <v>3.125</v>
      </c>
      <c r="Z91" s="20">
        <v>8.4985835694050991</v>
      </c>
      <c r="AA91" s="20">
        <v>78.47025495750708</v>
      </c>
      <c r="AB91" s="19">
        <v>50</v>
      </c>
      <c r="AC91" s="20">
        <v>11.160714285714286</v>
      </c>
      <c r="AD91" s="20">
        <v>81.621621621621614</v>
      </c>
      <c r="AE91" s="20">
        <v>66.88741721854305</v>
      </c>
      <c r="AF91" s="20">
        <v>59.210526315789465</v>
      </c>
      <c r="AG91" s="20">
        <v>74.504950495049499</v>
      </c>
      <c r="AH91" s="20">
        <v>19.849246231155778</v>
      </c>
      <c r="AI91" s="20">
        <v>47.989949748743719</v>
      </c>
      <c r="AJ91" s="3">
        <v>641.2790697674418</v>
      </c>
      <c r="AK91" s="6">
        <v>80</v>
      </c>
      <c r="AL91" s="6">
        <v>446</v>
      </c>
      <c r="AM91" s="6">
        <v>6</v>
      </c>
      <c r="AN91" s="6">
        <v>88</v>
      </c>
      <c r="AO91" s="6">
        <v>0</v>
      </c>
      <c r="AP91" s="6">
        <v>0</v>
      </c>
      <c r="AQ91" s="6">
        <v>84</v>
      </c>
      <c r="AR91" s="6">
        <v>196</v>
      </c>
      <c r="AS91" s="6">
        <v>26.849315068493151</v>
      </c>
      <c r="AT91" s="138">
        <v>2</v>
      </c>
      <c r="AU91" s="138">
        <v>0</v>
      </c>
      <c r="AV91" s="138">
        <v>11</v>
      </c>
      <c r="AW91" s="138">
        <v>3</v>
      </c>
      <c r="AX91" s="138">
        <v>16</v>
      </c>
      <c r="AY91" s="6">
        <v>38.912133891213394</v>
      </c>
      <c r="AZ91" s="6">
        <v>0</v>
      </c>
      <c r="BA91" s="6">
        <v>0</v>
      </c>
      <c r="BB91" s="6">
        <v>14</v>
      </c>
      <c r="BC91" s="6">
        <v>55</v>
      </c>
      <c r="BD91" s="6">
        <v>7.39247311827957</v>
      </c>
      <c r="BE91" s="6">
        <v>9</v>
      </c>
      <c r="BF91" s="6">
        <v>6.25</v>
      </c>
      <c r="BG91" s="6">
        <v>24</v>
      </c>
      <c r="BH91" s="6">
        <v>4.9281314168377826</v>
      </c>
      <c r="BI91" s="6">
        <v>17</v>
      </c>
      <c r="BJ91" s="6">
        <v>20.987654320987652</v>
      </c>
      <c r="BK91" s="6">
        <v>142</v>
      </c>
    </row>
    <row r="92" spans="1:63" x14ac:dyDescent="0.35">
      <c r="A92" s="28">
        <v>86</v>
      </c>
      <c r="C92" s="18" t="s">
        <v>12</v>
      </c>
      <c r="D92" s="15">
        <v>651</v>
      </c>
      <c r="E92" s="19">
        <v>5</v>
      </c>
      <c r="F92" s="19">
        <v>30</v>
      </c>
      <c r="G92" s="19">
        <v>39</v>
      </c>
      <c r="H92" s="19">
        <v>517</v>
      </c>
      <c r="I92" s="19">
        <v>63</v>
      </c>
      <c r="J92" s="20">
        <v>46.082949308755758</v>
      </c>
      <c r="K92" s="20">
        <v>23</v>
      </c>
      <c r="L92" s="20">
        <v>5.8524173027989823</v>
      </c>
      <c r="M92" s="19">
        <v>0</v>
      </c>
      <c r="N92" s="20">
        <v>0</v>
      </c>
      <c r="O92" s="20">
        <v>16</v>
      </c>
      <c r="P92" s="20">
        <v>83.333333333333343</v>
      </c>
      <c r="Q92" s="20">
        <v>3.8269550748752081</v>
      </c>
      <c r="R92" s="19">
        <v>0</v>
      </c>
      <c r="S92" s="20">
        <v>0</v>
      </c>
      <c r="T92" s="19">
        <v>0</v>
      </c>
      <c r="U92" s="20">
        <v>0</v>
      </c>
      <c r="V92" s="19">
        <v>0</v>
      </c>
      <c r="W92" s="118">
        <v>0</v>
      </c>
      <c r="X92" s="19">
        <v>0</v>
      </c>
      <c r="Y92" s="118">
        <v>0</v>
      </c>
      <c r="Z92" s="20">
        <v>5.6410256410256414</v>
      </c>
      <c r="AA92" s="20">
        <v>81.282051282051285</v>
      </c>
      <c r="AB92" s="19">
        <v>65</v>
      </c>
      <c r="AC92" s="20">
        <v>15.186915887850466</v>
      </c>
      <c r="AD92" s="20">
        <v>70.462633451957288</v>
      </c>
      <c r="AE92" s="20">
        <v>63.445378151260499</v>
      </c>
      <c r="AF92" s="20">
        <v>55.609756097560982</v>
      </c>
      <c r="AG92" s="20">
        <v>76.54723127035831</v>
      </c>
      <c r="AH92" s="20">
        <v>14.730878186968837</v>
      </c>
      <c r="AI92" s="20">
        <v>67.422096317280449</v>
      </c>
      <c r="AJ92" s="3">
        <v>767.39130434782612</v>
      </c>
      <c r="AK92" s="6">
        <v>0</v>
      </c>
      <c r="AL92" s="6">
        <v>36</v>
      </c>
      <c r="AM92" s="6">
        <v>0</v>
      </c>
      <c r="AN92" s="6">
        <v>167</v>
      </c>
      <c r="AO92" s="6">
        <v>0</v>
      </c>
      <c r="AP92" s="6">
        <v>52</v>
      </c>
      <c r="AQ92" s="6">
        <v>272</v>
      </c>
      <c r="AR92" s="6">
        <v>252</v>
      </c>
      <c r="AS92" s="6">
        <v>39.685039370078741</v>
      </c>
      <c r="AT92" s="138">
        <v>0</v>
      </c>
      <c r="AU92" s="138">
        <v>0</v>
      </c>
      <c r="AV92" s="138">
        <v>6</v>
      </c>
      <c r="AW92" s="138">
        <v>24</v>
      </c>
      <c r="AX92" s="138">
        <v>30</v>
      </c>
      <c r="AY92" s="6">
        <v>65.064102564102569</v>
      </c>
      <c r="AZ92" s="6">
        <v>9</v>
      </c>
      <c r="BA92" s="6">
        <v>2.295918367346939</v>
      </c>
      <c r="BB92" s="6">
        <v>11</v>
      </c>
      <c r="BC92" s="6">
        <v>50</v>
      </c>
      <c r="BD92" s="6">
        <v>7.7399380804953566</v>
      </c>
      <c r="BE92" s="6">
        <v>0</v>
      </c>
      <c r="BF92" s="6">
        <v>0</v>
      </c>
      <c r="BG92" s="6">
        <v>28</v>
      </c>
      <c r="BH92" s="6">
        <v>5.4368932038834954</v>
      </c>
      <c r="BI92" s="6">
        <v>16</v>
      </c>
      <c r="BJ92" s="6">
        <v>27.118644067796609</v>
      </c>
      <c r="BK92" s="6">
        <v>39</v>
      </c>
    </row>
    <row r="93" spans="1:63" x14ac:dyDescent="0.35">
      <c r="A93" s="28">
        <v>87</v>
      </c>
      <c r="C93" s="18" t="s">
        <v>13</v>
      </c>
      <c r="D93" s="15">
        <v>179</v>
      </c>
      <c r="E93" s="19">
        <v>24</v>
      </c>
      <c r="F93" s="19">
        <v>41</v>
      </c>
      <c r="G93" s="19">
        <v>22</v>
      </c>
      <c r="H93" s="19">
        <v>105</v>
      </c>
      <c r="I93" s="19">
        <v>8</v>
      </c>
      <c r="J93" s="20">
        <v>45.81005586592179</v>
      </c>
      <c r="K93" s="20">
        <v>4</v>
      </c>
      <c r="L93" s="20">
        <v>4.4943820224719104</v>
      </c>
      <c r="M93" s="19">
        <v>0</v>
      </c>
      <c r="N93" s="20">
        <v>0</v>
      </c>
      <c r="O93" s="20">
        <v>0</v>
      </c>
      <c r="P93" s="20">
        <v>0</v>
      </c>
      <c r="Q93" s="20">
        <v>5.384615384615385</v>
      </c>
      <c r="R93" s="19">
        <v>0</v>
      </c>
      <c r="S93" s="20">
        <v>0</v>
      </c>
      <c r="T93" s="19">
        <v>0</v>
      </c>
      <c r="U93" s="20">
        <v>0</v>
      </c>
      <c r="V93" s="19">
        <v>3</v>
      </c>
      <c r="W93" s="118">
        <v>37.5</v>
      </c>
      <c r="X93" s="19">
        <v>3</v>
      </c>
      <c r="Y93" s="118">
        <v>12</v>
      </c>
      <c r="Z93" s="20">
        <v>4.8192771084337354</v>
      </c>
      <c r="AA93" s="20">
        <v>83.132530120481931</v>
      </c>
      <c r="AB93" s="19">
        <v>11</v>
      </c>
      <c r="AC93" s="20">
        <v>26.190476190476193</v>
      </c>
      <c r="AD93" s="20">
        <v>36.363636363636367</v>
      </c>
      <c r="AE93" s="20">
        <v>26.415094339622641</v>
      </c>
      <c r="AF93" s="20">
        <v>12.676056338028168</v>
      </c>
      <c r="AG93" s="20">
        <v>66.666666666666657</v>
      </c>
      <c r="AH93" s="20">
        <v>15.384615384615385</v>
      </c>
      <c r="AI93" s="20">
        <v>84.615384615384613</v>
      </c>
      <c r="AJ93" s="3">
        <v>544.44444444444446</v>
      </c>
      <c r="AK93" s="6">
        <v>0</v>
      </c>
      <c r="AL93" s="6">
        <v>22</v>
      </c>
      <c r="AM93" s="6">
        <v>0</v>
      </c>
      <c r="AN93" s="6">
        <v>133</v>
      </c>
      <c r="AO93" s="6">
        <v>0</v>
      </c>
      <c r="AP93" s="6">
        <v>0</v>
      </c>
      <c r="AQ93" s="6">
        <v>12</v>
      </c>
      <c r="AR93" s="6">
        <v>136</v>
      </c>
      <c r="AS93" s="6">
        <v>75.555555555555557</v>
      </c>
      <c r="AT93" s="138">
        <v>0</v>
      </c>
      <c r="AU93" s="138">
        <v>2</v>
      </c>
      <c r="AV93" s="138">
        <v>0</v>
      </c>
      <c r="AW93" s="138">
        <v>1</v>
      </c>
      <c r="AX93" s="138">
        <v>3</v>
      </c>
      <c r="AY93" s="6">
        <v>86.746987951807228</v>
      </c>
      <c r="AZ93" s="6">
        <v>0</v>
      </c>
      <c r="BA93" s="6">
        <v>0</v>
      </c>
      <c r="BB93" s="6">
        <v>0</v>
      </c>
      <c r="BC93" s="6">
        <v>25</v>
      </c>
      <c r="BD93" s="6">
        <v>14.450867052023122</v>
      </c>
      <c r="BE93" s="6">
        <v>0</v>
      </c>
      <c r="BF93" s="6">
        <v>0</v>
      </c>
      <c r="BG93" s="6">
        <v>9</v>
      </c>
      <c r="BH93" s="6">
        <v>8.5714285714285712</v>
      </c>
      <c r="BI93" s="6">
        <v>0</v>
      </c>
      <c r="BJ93" s="6">
        <v>0</v>
      </c>
      <c r="BK93" s="6">
        <v>22</v>
      </c>
    </row>
    <row r="94" spans="1:63" x14ac:dyDescent="0.35">
      <c r="A94" s="28">
        <v>88</v>
      </c>
      <c r="C94" s="18" t="s">
        <v>4</v>
      </c>
      <c r="D94" s="15">
        <v>1529</v>
      </c>
      <c r="E94" s="19">
        <v>3</v>
      </c>
      <c r="F94" s="19">
        <v>14</v>
      </c>
      <c r="G94" s="19">
        <v>16</v>
      </c>
      <c r="H94" s="19">
        <v>423</v>
      </c>
      <c r="I94" s="19">
        <v>1072</v>
      </c>
      <c r="J94" s="20">
        <v>51.079136690647488</v>
      </c>
      <c r="K94" s="20">
        <v>3</v>
      </c>
      <c r="L94" s="20">
        <v>2.6548672566371683</v>
      </c>
      <c r="M94" s="19">
        <v>0</v>
      </c>
      <c r="N94" s="20">
        <v>0</v>
      </c>
      <c r="O94" s="20">
        <v>85</v>
      </c>
      <c r="P94" s="20">
        <v>79.268292682926827</v>
      </c>
      <c r="Q94" s="20">
        <v>57.333333333333336</v>
      </c>
      <c r="R94" s="19">
        <v>0</v>
      </c>
      <c r="S94" s="20">
        <v>0</v>
      </c>
      <c r="T94" s="19">
        <v>0</v>
      </c>
      <c r="U94" s="20">
        <v>0</v>
      </c>
      <c r="V94" s="19">
        <v>0</v>
      </c>
      <c r="W94" s="118">
        <v>0</v>
      </c>
      <c r="X94" s="19">
        <v>0</v>
      </c>
      <c r="Y94" s="118">
        <v>0</v>
      </c>
      <c r="Z94" s="20">
        <v>19.26605504587156</v>
      </c>
      <c r="AA94" s="20">
        <v>55.045871559633028</v>
      </c>
      <c r="AB94" s="19">
        <v>23</v>
      </c>
      <c r="AC94" s="20">
        <v>6.7251461988304087</v>
      </c>
      <c r="AD94" s="20">
        <v>78.695652173913047</v>
      </c>
      <c r="AE94" s="20">
        <v>69.021739130434781</v>
      </c>
      <c r="AF94" s="20">
        <v>70.149253731343293</v>
      </c>
      <c r="AG94" s="20">
        <v>75.811209439528028</v>
      </c>
      <c r="AH94" s="20">
        <v>16.981132075471699</v>
      </c>
      <c r="AI94" s="20">
        <v>55.660377358490564</v>
      </c>
      <c r="AJ94" s="3">
        <v>497.93814432989689</v>
      </c>
      <c r="AK94" s="6">
        <v>4</v>
      </c>
      <c r="AL94" s="6">
        <v>1358</v>
      </c>
      <c r="AM94" s="6">
        <v>0</v>
      </c>
      <c r="AN94" s="6">
        <v>0</v>
      </c>
      <c r="AO94" s="6">
        <v>0</v>
      </c>
      <c r="AP94" s="6">
        <v>0</v>
      </c>
      <c r="AQ94" s="6">
        <v>123</v>
      </c>
      <c r="AR94" s="6">
        <v>91</v>
      </c>
      <c r="AS94" s="6">
        <v>6.132075471698113</v>
      </c>
      <c r="AT94" s="138">
        <v>0</v>
      </c>
      <c r="AU94" s="138">
        <v>0</v>
      </c>
      <c r="AV94" s="138">
        <v>2</v>
      </c>
      <c r="AW94" s="138">
        <v>0</v>
      </c>
      <c r="AX94" s="138">
        <v>2</v>
      </c>
      <c r="AY94" s="6">
        <v>12.358757062146893</v>
      </c>
      <c r="AZ94" s="6">
        <v>0</v>
      </c>
      <c r="BA94" s="6">
        <v>0</v>
      </c>
      <c r="BB94" s="6">
        <v>228</v>
      </c>
      <c r="BC94" s="6">
        <v>205</v>
      </c>
      <c r="BD94" s="6">
        <v>13.576158940397351</v>
      </c>
      <c r="BE94" s="6">
        <v>0</v>
      </c>
      <c r="BF94" s="6">
        <v>0</v>
      </c>
      <c r="BG94" s="6">
        <v>6</v>
      </c>
      <c r="BH94" s="6">
        <v>1.4285714285714286</v>
      </c>
      <c r="BI94" s="6">
        <v>202</v>
      </c>
      <c r="BJ94" s="6">
        <v>18.91385767790262</v>
      </c>
      <c r="BK94" s="6">
        <v>16</v>
      </c>
    </row>
    <row r="95" spans="1:63" x14ac:dyDescent="0.35">
      <c r="A95" s="28">
        <v>89</v>
      </c>
      <c r="C95" s="18" t="s">
        <v>279</v>
      </c>
      <c r="D95" s="15">
        <v>697</v>
      </c>
      <c r="E95" s="19">
        <v>10</v>
      </c>
      <c r="F95" s="19">
        <v>63</v>
      </c>
      <c r="G95" s="19">
        <v>133</v>
      </c>
      <c r="H95" s="19">
        <v>481</v>
      </c>
      <c r="I95" s="19">
        <v>16</v>
      </c>
      <c r="J95" s="20">
        <v>58.967001434720231</v>
      </c>
      <c r="K95" s="20">
        <v>17</v>
      </c>
      <c r="L95" s="20">
        <v>5.0746268656716413</v>
      </c>
      <c r="M95" s="19">
        <v>3</v>
      </c>
      <c r="N95" s="20">
        <v>3.8961038961038961</v>
      </c>
      <c r="O95" s="20">
        <v>27</v>
      </c>
      <c r="P95" s="20">
        <v>86.956521739130437</v>
      </c>
      <c r="Q95" s="20">
        <v>1.5151515151515151</v>
      </c>
      <c r="R95" s="19">
        <v>0</v>
      </c>
      <c r="S95" s="20">
        <v>0</v>
      </c>
      <c r="T95" s="19">
        <v>0</v>
      </c>
      <c r="U95" s="20">
        <v>0</v>
      </c>
      <c r="V95" s="19">
        <v>8</v>
      </c>
      <c r="W95" s="118">
        <v>17.777777777777779</v>
      </c>
      <c r="X95" s="19">
        <v>8</v>
      </c>
      <c r="Y95" s="118">
        <v>11.76470588235294</v>
      </c>
      <c r="Z95" s="20">
        <v>22.492401215805472</v>
      </c>
      <c r="AA95" s="20">
        <v>55.927051671732521</v>
      </c>
      <c r="AB95" s="19">
        <v>45</v>
      </c>
      <c r="AC95" s="20">
        <v>11.306532663316583</v>
      </c>
      <c r="AD95" s="20">
        <v>78.125</v>
      </c>
      <c r="AE95" s="20">
        <v>54.137931034482754</v>
      </c>
      <c r="AF95" s="20">
        <v>46.067415730337082</v>
      </c>
      <c r="AG95" s="20">
        <v>68.241469816272968</v>
      </c>
      <c r="AH95" s="20">
        <v>24.117647058823529</v>
      </c>
      <c r="AI95" s="20">
        <v>44.705882352941181</v>
      </c>
      <c r="AJ95" s="3">
        <v>484.14634146341461</v>
      </c>
      <c r="AK95" s="6">
        <v>32</v>
      </c>
      <c r="AL95" s="6">
        <v>392</v>
      </c>
      <c r="AM95" s="6">
        <v>0</v>
      </c>
      <c r="AN95" s="6">
        <v>0</v>
      </c>
      <c r="AO95" s="6">
        <v>0</v>
      </c>
      <c r="AP95" s="6">
        <v>0</v>
      </c>
      <c r="AQ95" s="6">
        <v>251</v>
      </c>
      <c r="AR95" s="6">
        <v>144</v>
      </c>
      <c r="AS95" s="6">
        <v>21.052631578947366</v>
      </c>
      <c r="AT95" s="138">
        <v>2</v>
      </c>
      <c r="AU95" s="138">
        <v>0</v>
      </c>
      <c r="AV95" s="138">
        <v>0</v>
      </c>
      <c r="AW95" s="138">
        <v>1</v>
      </c>
      <c r="AX95" s="138">
        <v>3</v>
      </c>
      <c r="AY95" s="6">
        <v>63.836017569546122</v>
      </c>
      <c r="AZ95" s="6">
        <v>4</v>
      </c>
      <c r="BA95" s="6">
        <v>1.2048192771084338</v>
      </c>
      <c r="BB95" s="6">
        <v>0</v>
      </c>
      <c r="BC95" s="6">
        <v>120</v>
      </c>
      <c r="BD95" s="6">
        <v>17.291066282420751</v>
      </c>
      <c r="BE95" s="6">
        <v>9</v>
      </c>
      <c r="BF95" s="6">
        <v>7.0866141732283463</v>
      </c>
      <c r="BG95" s="6">
        <v>92</v>
      </c>
      <c r="BH95" s="6">
        <v>19.047619047619047</v>
      </c>
      <c r="BI95" s="6">
        <v>6</v>
      </c>
      <c r="BJ95" s="6">
        <v>33.333333333333329</v>
      </c>
      <c r="BK95" s="6">
        <v>133</v>
      </c>
    </row>
    <row r="96" spans="1:63" x14ac:dyDescent="0.35">
      <c r="A96" s="28">
        <v>90</v>
      </c>
      <c r="C96" s="18" t="s">
        <v>15</v>
      </c>
      <c r="D96" s="15">
        <v>136</v>
      </c>
      <c r="E96" s="19">
        <v>0</v>
      </c>
      <c r="F96" s="19">
        <v>0</v>
      </c>
      <c r="G96" s="19">
        <v>7</v>
      </c>
      <c r="H96" s="19">
        <v>93</v>
      </c>
      <c r="I96" s="19">
        <v>37</v>
      </c>
      <c r="J96" s="20">
        <v>47.058823529411761</v>
      </c>
      <c r="K96" s="20">
        <v>3</v>
      </c>
      <c r="L96" s="20">
        <v>11.538461538461538</v>
      </c>
      <c r="M96" s="19">
        <v>0</v>
      </c>
      <c r="N96" s="20">
        <v>0</v>
      </c>
      <c r="O96" s="20">
        <v>6</v>
      </c>
      <c r="P96" s="20">
        <v>100</v>
      </c>
      <c r="Q96" s="20">
        <v>25.925925925925924</v>
      </c>
      <c r="R96" s="19">
        <v>0</v>
      </c>
      <c r="S96" s="20">
        <v>0</v>
      </c>
      <c r="T96" s="19">
        <v>0</v>
      </c>
      <c r="U96" s="20">
        <v>0</v>
      </c>
      <c r="V96" s="19">
        <v>0</v>
      </c>
      <c r="W96" s="118">
        <v>0</v>
      </c>
      <c r="X96" s="19">
        <v>0</v>
      </c>
      <c r="Y96" s="118">
        <v>0</v>
      </c>
      <c r="Z96" s="20">
        <v>16</v>
      </c>
      <c r="AA96" s="20">
        <v>64</v>
      </c>
      <c r="AB96" s="19">
        <v>5</v>
      </c>
      <c r="AC96" s="20">
        <v>7.5757575757575761</v>
      </c>
      <c r="AD96" s="20">
        <v>80.952380952380949</v>
      </c>
      <c r="AE96" s="20">
        <v>63.414634146341463</v>
      </c>
      <c r="AF96" s="20">
        <v>50</v>
      </c>
      <c r="AG96" s="20">
        <v>68.965517241379317</v>
      </c>
      <c r="AH96" s="20">
        <v>7.5757575757575761</v>
      </c>
      <c r="AI96" s="20">
        <v>62.121212121212125</v>
      </c>
      <c r="AJ96" s="3">
        <v>752.27272727272725</v>
      </c>
      <c r="AK96" s="6">
        <v>0</v>
      </c>
      <c r="AL96" s="6">
        <v>90</v>
      </c>
      <c r="AM96" s="6">
        <v>0</v>
      </c>
      <c r="AN96" s="6">
        <v>16</v>
      </c>
      <c r="AO96" s="6">
        <v>0</v>
      </c>
      <c r="AP96" s="6">
        <v>4</v>
      </c>
      <c r="AQ96" s="6">
        <v>22</v>
      </c>
      <c r="AR96" s="6">
        <v>9</v>
      </c>
      <c r="AS96" s="6">
        <v>6.5217391304347823</v>
      </c>
      <c r="AT96" s="138">
        <v>0</v>
      </c>
      <c r="AU96" s="138">
        <v>0</v>
      </c>
      <c r="AV96" s="138">
        <v>0</v>
      </c>
      <c r="AW96" s="138">
        <v>4</v>
      </c>
      <c r="AX96" s="138">
        <v>4</v>
      </c>
      <c r="AY96" s="6">
        <v>32.800000000000004</v>
      </c>
      <c r="AZ96" s="6">
        <v>0</v>
      </c>
      <c r="BA96" s="6">
        <v>0</v>
      </c>
      <c r="BB96" s="6">
        <v>5</v>
      </c>
      <c r="BC96" s="6">
        <v>10</v>
      </c>
      <c r="BD96" s="6">
        <v>7.1942446043165464</v>
      </c>
      <c r="BE96" s="6">
        <v>0</v>
      </c>
      <c r="BF96" s="6">
        <v>0</v>
      </c>
      <c r="BG96" s="6">
        <v>3</v>
      </c>
      <c r="BH96" s="6">
        <v>3.4090909090909087</v>
      </c>
      <c r="BI96" s="6">
        <v>7</v>
      </c>
      <c r="BJ96" s="6">
        <v>16.666666666666664</v>
      </c>
      <c r="BK96" s="6">
        <v>7</v>
      </c>
    </row>
    <row r="97" spans="1:63" x14ac:dyDescent="0.35">
      <c r="A97" s="28">
        <v>91</v>
      </c>
      <c r="C97" s="18" t="s">
        <v>135</v>
      </c>
      <c r="D97" s="15">
        <v>138</v>
      </c>
      <c r="E97" s="19">
        <v>0</v>
      </c>
      <c r="F97" s="19">
        <v>0</v>
      </c>
      <c r="G97" s="19">
        <v>3</v>
      </c>
      <c r="H97" s="19">
        <v>82</v>
      </c>
      <c r="I97" s="19">
        <v>56</v>
      </c>
      <c r="J97" s="20">
        <v>47.10144927536232</v>
      </c>
      <c r="K97" s="20">
        <v>4</v>
      </c>
      <c r="L97" s="20">
        <v>23.52941176470588</v>
      </c>
      <c r="M97" s="19">
        <v>0</v>
      </c>
      <c r="N97" s="20">
        <v>0</v>
      </c>
      <c r="O97" s="20">
        <v>4</v>
      </c>
      <c r="P97" s="20">
        <v>100</v>
      </c>
      <c r="Q97" s="20">
        <v>32.592592592592595</v>
      </c>
      <c r="R97" s="19">
        <v>0</v>
      </c>
      <c r="S97" s="20">
        <v>0</v>
      </c>
      <c r="T97" s="19">
        <v>0</v>
      </c>
      <c r="U97" s="20">
        <v>0</v>
      </c>
      <c r="V97" s="19">
        <v>0</v>
      </c>
      <c r="W97" s="118">
        <v>0</v>
      </c>
      <c r="X97" s="19">
        <v>0</v>
      </c>
      <c r="Y97" s="20">
        <v>0</v>
      </c>
      <c r="Z97" s="20">
        <v>23.809523809523807</v>
      </c>
      <c r="AA97" s="20">
        <v>76.19047619047619</v>
      </c>
      <c r="AB97" s="19">
        <v>0</v>
      </c>
      <c r="AC97" s="20">
        <v>0</v>
      </c>
      <c r="AD97" s="20">
        <v>82.5</v>
      </c>
      <c r="AE97" s="20">
        <v>76.923076923076934</v>
      </c>
      <c r="AF97" s="20">
        <v>0</v>
      </c>
      <c r="AG97" s="20">
        <v>77.922077922077932</v>
      </c>
      <c r="AH97" s="20">
        <v>18.666666666666668</v>
      </c>
      <c r="AI97" s="20">
        <v>58.666666666666664</v>
      </c>
      <c r="AJ97" s="3">
        <v>913.33333333333337</v>
      </c>
      <c r="AK97" s="6">
        <v>0</v>
      </c>
      <c r="AL97" s="6">
        <v>104</v>
      </c>
      <c r="AM97" s="6">
        <v>0</v>
      </c>
      <c r="AN97" s="6">
        <v>0</v>
      </c>
      <c r="AO97" s="6">
        <v>0</v>
      </c>
      <c r="AP97" s="6">
        <v>0</v>
      </c>
      <c r="AQ97" s="6">
        <v>22</v>
      </c>
      <c r="AR97" s="6">
        <v>6</v>
      </c>
      <c r="AS97" s="6">
        <v>4.3795620437956204</v>
      </c>
      <c r="AT97" s="138">
        <v>0</v>
      </c>
      <c r="AU97" s="138">
        <v>0</v>
      </c>
      <c r="AV97" s="138">
        <v>0</v>
      </c>
      <c r="AW97" s="138">
        <v>0</v>
      </c>
      <c r="AX97" s="138">
        <v>0</v>
      </c>
      <c r="AY97" s="6">
        <v>11.450381679389313</v>
      </c>
      <c r="AZ97" s="6">
        <v>0</v>
      </c>
      <c r="BA97" s="6">
        <v>0</v>
      </c>
      <c r="BB97" s="6">
        <v>15</v>
      </c>
      <c r="BC97" s="6">
        <v>12</v>
      </c>
      <c r="BD97" s="6">
        <v>9.0909090909090917</v>
      </c>
      <c r="BE97" s="6">
        <v>0</v>
      </c>
      <c r="BF97" s="6">
        <v>0</v>
      </c>
      <c r="BG97" s="6">
        <v>0</v>
      </c>
      <c r="BH97" s="6">
        <v>0</v>
      </c>
      <c r="BI97" s="6">
        <v>12</v>
      </c>
      <c r="BJ97" s="6">
        <v>21.818181818181817</v>
      </c>
      <c r="BK97" s="6">
        <v>3</v>
      </c>
    </row>
    <row r="98" spans="1:63" x14ac:dyDescent="0.35">
      <c r="A98" s="28">
        <v>92</v>
      </c>
      <c r="C98" s="18" t="s">
        <v>20</v>
      </c>
      <c r="D98" s="15">
        <v>3329</v>
      </c>
      <c r="E98" s="19">
        <v>17</v>
      </c>
      <c r="F98" s="19">
        <v>115</v>
      </c>
      <c r="G98" s="19">
        <v>404</v>
      </c>
      <c r="H98" s="19">
        <v>2236</v>
      </c>
      <c r="I98" s="19">
        <v>577</v>
      </c>
      <c r="J98" s="20">
        <v>55.662361069390208</v>
      </c>
      <c r="K98" s="20">
        <v>24</v>
      </c>
      <c r="L98" s="20">
        <v>2.3369036027263874</v>
      </c>
      <c r="M98" s="19">
        <v>0</v>
      </c>
      <c r="N98" s="20">
        <v>0</v>
      </c>
      <c r="O98" s="20">
        <v>149</v>
      </c>
      <c r="P98" s="20">
        <v>91.21621621621621</v>
      </c>
      <c r="Q98" s="20">
        <v>5.1851851851851851</v>
      </c>
      <c r="R98" s="19">
        <v>0</v>
      </c>
      <c r="S98" s="20">
        <v>0</v>
      </c>
      <c r="T98" s="19">
        <v>9</v>
      </c>
      <c r="U98" s="20">
        <v>7.6271186440677967</v>
      </c>
      <c r="V98" s="19">
        <v>7</v>
      </c>
      <c r="W98" s="20">
        <v>5.785123966942149</v>
      </c>
      <c r="X98" s="19">
        <v>14</v>
      </c>
      <c r="Y98" s="20">
        <v>6.0869565217391308</v>
      </c>
      <c r="Z98" s="20">
        <v>5.5390702274975272</v>
      </c>
      <c r="AA98" s="20">
        <v>87.141444114737894</v>
      </c>
      <c r="AB98" s="19">
        <v>154</v>
      </c>
      <c r="AC98" s="20">
        <v>7.8691875319366371</v>
      </c>
      <c r="AD98" s="20">
        <v>83.974358974358978</v>
      </c>
      <c r="AE98" s="20">
        <v>69.883268482490266</v>
      </c>
      <c r="AF98" s="20">
        <v>59.171597633136095</v>
      </c>
      <c r="AG98" s="20">
        <v>77.358490566037744</v>
      </c>
      <c r="AH98" s="20">
        <v>7.0045558086560362</v>
      </c>
      <c r="AI98" s="20">
        <v>70.615034168564918</v>
      </c>
      <c r="AJ98" s="3">
        <v>1004.8491379310345</v>
      </c>
      <c r="AK98" s="6">
        <v>713</v>
      </c>
      <c r="AL98" s="6">
        <v>1359</v>
      </c>
      <c r="AM98" s="6">
        <v>67</v>
      </c>
      <c r="AN98" s="6">
        <v>35</v>
      </c>
      <c r="AO98" s="6">
        <v>0</v>
      </c>
      <c r="AP98" s="6">
        <v>79</v>
      </c>
      <c r="AQ98" s="6">
        <v>878</v>
      </c>
      <c r="AR98" s="6">
        <v>469</v>
      </c>
      <c r="AS98" s="6">
        <v>14.404176904176905</v>
      </c>
      <c r="AT98" s="138">
        <v>1</v>
      </c>
      <c r="AU98" s="138">
        <v>0</v>
      </c>
      <c r="AV98" s="138">
        <v>10</v>
      </c>
      <c r="AW98" s="138">
        <v>13</v>
      </c>
      <c r="AX98" s="138">
        <v>24</v>
      </c>
      <c r="AY98" s="6">
        <v>20.825456836798992</v>
      </c>
      <c r="AZ98" s="6">
        <v>0</v>
      </c>
      <c r="BA98" s="6">
        <v>0</v>
      </c>
      <c r="BB98" s="6">
        <v>87</v>
      </c>
      <c r="BC98" s="6">
        <v>87</v>
      </c>
      <c r="BD98" s="6">
        <v>2.6260187141563538</v>
      </c>
      <c r="BE98" s="6">
        <v>14</v>
      </c>
      <c r="BF98" s="6">
        <v>3.4825870646766171</v>
      </c>
      <c r="BG98" s="6">
        <v>39</v>
      </c>
      <c r="BH98" s="6">
        <v>1.7504488330341115</v>
      </c>
      <c r="BI98" s="6">
        <v>37</v>
      </c>
      <c r="BJ98" s="6">
        <v>6.390328151986183</v>
      </c>
      <c r="BK98" s="6">
        <v>404</v>
      </c>
    </row>
    <row r="99" spans="1:63" x14ac:dyDescent="0.35">
      <c r="A99" s="28">
        <v>93</v>
      </c>
      <c r="C99" s="18" t="s">
        <v>29</v>
      </c>
      <c r="D99" s="15">
        <v>156</v>
      </c>
      <c r="E99" s="19">
        <v>0</v>
      </c>
      <c r="F99" s="19">
        <v>3</v>
      </c>
      <c r="G99" s="19">
        <v>8</v>
      </c>
      <c r="H99" s="19">
        <v>119</v>
      </c>
      <c r="I99" s="19">
        <v>25</v>
      </c>
      <c r="J99" s="20">
        <v>53.846153846153847</v>
      </c>
      <c r="K99" s="20">
        <v>0</v>
      </c>
      <c r="L99" s="20">
        <v>0</v>
      </c>
      <c r="M99" s="19">
        <v>0</v>
      </c>
      <c r="N99" s="20">
        <v>0</v>
      </c>
      <c r="O99" s="20">
        <v>5</v>
      </c>
      <c r="P99" s="20">
        <v>0</v>
      </c>
      <c r="Q99" s="20">
        <v>9.2105263157894726</v>
      </c>
      <c r="R99" s="19">
        <v>0</v>
      </c>
      <c r="S99" s="20">
        <v>0</v>
      </c>
      <c r="T99" s="19">
        <v>0</v>
      </c>
      <c r="U99" s="20">
        <v>0</v>
      </c>
      <c r="V99" s="19">
        <v>0</v>
      </c>
      <c r="W99" s="20">
        <v>0</v>
      </c>
      <c r="X99" s="19">
        <v>0</v>
      </c>
      <c r="Y99" s="20">
        <v>0</v>
      </c>
      <c r="Z99" s="20">
        <v>23.809523809523807</v>
      </c>
      <c r="AA99" s="20">
        <v>63.492063492063487</v>
      </c>
      <c r="AB99" s="19">
        <v>3</v>
      </c>
      <c r="AC99" s="20">
        <v>3</v>
      </c>
      <c r="AD99" s="20">
        <v>88.888888888888886</v>
      </c>
      <c r="AE99" s="20">
        <v>68.656716417910445</v>
      </c>
      <c r="AF99" s="20">
        <v>100</v>
      </c>
      <c r="AG99" s="20">
        <v>77.477477477477478</v>
      </c>
      <c r="AH99" s="20">
        <v>21.276595744680851</v>
      </c>
      <c r="AI99" s="20">
        <v>55.319148936170215</v>
      </c>
      <c r="AJ99" s="3">
        <v>938.88888888888891</v>
      </c>
      <c r="AK99" s="6">
        <v>0</v>
      </c>
      <c r="AL99" s="6">
        <v>93</v>
      </c>
      <c r="AM99" s="6">
        <v>26</v>
      </c>
      <c r="AN99" s="6">
        <v>8</v>
      </c>
      <c r="AO99" s="6">
        <v>0</v>
      </c>
      <c r="AP99" s="6">
        <v>0</v>
      </c>
      <c r="AQ99" s="6">
        <v>22</v>
      </c>
      <c r="AR99" s="6">
        <v>18</v>
      </c>
      <c r="AS99" s="6">
        <v>11.76470588235294</v>
      </c>
      <c r="AT99" s="138">
        <v>0</v>
      </c>
      <c r="AU99" s="138">
        <v>0</v>
      </c>
      <c r="AV99" s="138">
        <v>1</v>
      </c>
      <c r="AW99" s="138">
        <v>0</v>
      </c>
      <c r="AX99" s="138">
        <v>1</v>
      </c>
      <c r="AY99" s="6">
        <v>47.058823529411761</v>
      </c>
      <c r="AZ99" s="6">
        <v>0</v>
      </c>
      <c r="BA99" s="6">
        <v>0</v>
      </c>
      <c r="BB99" s="6">
        <v>9</v>
      </c>
      <c r="BC99" s="6">
        <v>0</v>
      </c>
      <c r="BD99" s="6">
        <v>0</v>
      </c>
      <c r="BE99" s="6">
        <v>0</v>
      </c>
      <c r="BF99" s="6">
        <v>0</v>
      </c>
      <c r="BG99" s="6">
        <v>0</v>
      </c>
      <c r="BH99" s="6">
        <v>0</v>
      </c>
      <c r="BI99" s="6">
        <v>0</v>
      </c>
      <c r="BJ99" s="6">
        <v>0</v>
      </c>
      <c r="BK99" s="6">
        <v>8</v>
      </c>
    </row>
    <row r="100" spans="1:63" x14ac:dyDescent="0.35">
      <c r="A100" s="28">
        <v>94</v>
      </c>
      <c r="C100" s="18" t="s">
        <v>24</v>
      </c>
      <c r="D100" s="15">
        <v>227</v>
      </c>
      <c r="E100" s="19">
        <v>3</v>
      </c>
      <c r="F100" s="19">
        <v>14</v>
      </c>
      <c r="G100" s="19">
        <v>45</v>
      </c>
      <c r="H100" s="19">
        <v>158</v>
      </c>
      <c r="I100" s="19">
        <v>9</v>
      </c>
      <c r="J100" s="20">
        <v>37.444933920704848</v>
      </c>
      <c r="K100" s="20">
        <v>4</v>
      </c>
      <c r="L100" s="20">
        <v>3.8095238095238098</v>
      </c>
      <c r="M100" s="19">
        <v>0</v>
      </c>
      <c r="N100" s="20">
        <v>0</v>
      </c>
      <c r="O100" s="20">
        <v>7</v>
      </c>
      <c r="P100" s="20">
        <v>100</v>
      </c>
      <c r="Q100" s="20">
        <v>5.7971014492753623</v>
      </c>
      <c r="R100" s="19">
        <v>0</v>
      </c>
      <c r="S100" s="20">
        <v>0</v>
      </c>
      <c r="T100" s="19">
        <v>3</v>
      </c>
      <c r="U100" s="20">
        <v>10.714285714285714</v>
      </c>
      <c r="V100" s="19">
        <v>0</v>
      </c>
      <c r="W100" s="20">
        <v>0</v>
      </c>
      <c r="X100" s="19">
        <v>0</v>
      </c>
      <c r="Y100" s="20">
        <v>0</v>
      </c>
      <c r="Z100" s="20">
        <v>4.7619047619047619</v>
      </c>
      <c r="AA100" s="20">
        <v>82.857142857142861</v>
      </c>
      <c r="AB100" s="19">
        <v>22</v>
      </c>
      <c r="AC100" s="20">
        <v>15.827338129496402</v>
      </c>
      <c r="AD100" s="20">
        <v>84.042553191489361</v>
      </c>
      <c r="AE100" s="20">
        <v>41.818181818181813</v>
      </c>
      <c r="AF100" s="20">
        <v>55.000000000000007</v>
      </c>
      <c r="AG100" s="20">
        <v>72.727272727272734</v>
      </c>
      <c r="AH100" s="20">
        <v>18.548387096774192</v>
      </c>
      <c r="AI100" s="20">
        <v>46.774193548387096</v>
      </c>
      <c r="AJ100" s="3">
        <v>612.5</v>
      </c>
      <c r="AK100" s="6">
        <v>0</v>
      </c>
      <c r="AL100" s="6">
        <v>17</v>
      </c>
      <c r="AM100" s="6">
        <v>9</v>
      </c>
      <c r="AN100" s="6">
        <v>182</v>
      </c>
      <c r="AO100" s="6">
        <v>0</v>
      </c>
      <c r="AP100" s="6">
        <v>0</v>
      </c>
      <c r="AQ100" s="6">
        <v>4</v>
      </c>
      <c r="AR100" s="6">
        <v>80</v>
      </c>
      <c r="AS100" s="6">
        <v>37.383177570093459</v>
      </c>
      <c r="AT100" s="138">
        <v>0</v>
      </c>
      <c r="AU100" s="138">
        <v>0</v>
      </c>
      <c r="AV100" s="138">
        <v>6</v>
      </c>
      <c r="AW100" s="138">
        <v>4</v>
      </c>
      <c r="AX100" s="138">
        <v>10</v>
      </c>
      <c r="AY100" s="6">
        <v>64.545454545454547</v>
      </c>
      <c r="AZ100" s="6">
        <v>0</v>
      </c>
      <c r="BA100" s="6">
        <v>0</v>
      </c>
      <c r="BB100" s="6">
        <v>0</v>
      </c>
      <c r="BC100" s="6">
        <v>10</v>
      </c>
      <c r="BD100" s="6">
        <v>4.4642857142857144</v>
      </c>
      <c r="BE100" s="6">
        <v>0</v>
      </c>
      <c r="BF100" s="6">
        <v>0</v>
      </c>
      <c r="BG100" s="6">
        <v>8</v>
      </c>
      <c r="BH100" s="6">
        <v>5.095541401273886</v>
      </c>
      <c r="BI100" s="6">
        <v>0</v>
      </c>
      <c r="BJ100" s="6">
        <v>0</v>
      </c>
      <c r="BK100" s="6">
        <v>45</v>
      </c>
    </row>
    <row r="101" spans="1:63" x14ac:dyDescent="0.35">
      <c r="A101" s="28">
        <v>95</v>
      </c>
      <c r="C101" s="18" t="s">
        <v>21</v>
      </c>
      <c r="D101" s="15">
        <v>564</v>
      </c>
      <c r="E101" s="19">
        <v>8</v>
      </c>
      <c r="F101" s="19">
        <v>47</v>
      </c>
      <c r="G101" s="19">
        <v>44</v>
      </c>
      <c r="H101" s="19">
        <v>443</v>
      </c>
      <c r="I101" s="19">
        <v>31</v>
      </c>
      <c r="J101" s="20">
        <v>65.248226950354621</v>
      </c>
      <c r="K101" s="20">
        <v>5</v>
      </c>
      <c r="L101" s="20">
        <v>1.6339869281045754</v>
      </c>
      <c r="M101" s="19">
        <v>0</v>
      </c>
      <c r="N101" s="20">
        <v>0</v>
      </c>
      <c r="O101" s="20">
        <v>17</v>
      </c>
      <c r="P101" s="20">
        <v>100</v>
      </c>
      <c r="Q101" s="20">
        <v>7.3558648111332001</v>
      </c>
      <c r="R101" s="19">
        <v>0</v>
      </c>
      <c r="S101" s="20">
        <v>0</v>
      </c>
      <c r="T101" s="19">
        <v>0</v>
      </c>
      <c r="U101" s="20">
        <v>0</v>
      </c>
      <c r="V101" s="19">
        <v>0</v>
      </c>
      <c r="W101" s="20">
        <v>0</v>
      </c>
      <c r="X101" s="19">
        <v>0</v>
      </c>
      <c r="Y101" s="20">
        <v>0</v>
      </c>
      <c r="Z101" s="20">
        <v>14.754098360655737</v>
      </c>
      <c r="AA101" s="20">
        <v>72.459016393442624</v>
      </c>
      <c r="AB101" s="19">
        <v>26</v>
      </c>
      <c r="AC101" s="20">
        <v>6.3260340632603409</v>
      </c>
      <c r="AD101" s="20">
        <v>94.594594594594597</v>
      </c>
      <c r="AE101" s="20">
        <v>76.655052264808361</v>
      </c>
      <c r="AF101" s="20">
        <v>86.029411764705884</v>
      </c>
      <c r="AG101" s="20">
        <v>80.33898305084746</v>
      </c>
      <c r="AH101" s="20">
        <v>12.239583333333332</v>
      </c>
      <c r="AI101" s="20">
        <v>54.166666666666664</v>
      </c>
      <c r="AJ101" s="3">
        <v>972.34042553191489</v>
      </c>
      <c r="AK101" s="6">
        <v>5</v>
      </c>
      <c r="AL101" s="6">
        <v>476</v>
      </c>
      <c r="AM101" s="6">
        <v>0</v>
      </c>
      <c r="AN101" s="6">
        <v>0</v>
      </c>
      <c r="AO101" s="6">
        <v>0</v>
      </c>
      <c r="AP101" s="6">
        <v>3</v>
      </c>
      <c r="AQ101" s="6">
        <v>54</v>
      </c>
      <c r="AR101" s="6">
        <v>173</v>
      </c>
      <c r="AS101" s="6">
        <v>31.684981684981683</v>
      </c>
      <c r="AT101" s="138">
        <v>1</v>
      </c>
      <c r="AU101" s="138">
        <v>0</v>
      </c>
      <c r="AV101" s="138">
        <v>1</v>
      </c>
      <c r="AW101" s="138">
        <v>7</v>
      </c>
      <c r="AX101" s="138">
        <v>9</v>
      </c>
      <c r="AY101" s="6">
        <v>62.310606060606055</v>
      </c>
      <c r="AZ101" s="6">
        <v>0</v>
      </c>
      <c r="BA101" s="6">
        <v>0</v>
      </c>
      <c r="BB101" s="6">
        <v>11</v>
      </c>
      <c r="BC101" s="6">
        <v>7</v>
      </c>
      <c r="BD101" s="6">
        <v>1.2589928057553956</v>
      </c>
      <c r="BE101" s="6">
        <v>0</v>
      </c>
      <c r="BF101" s="6">
        <v>0</v>
      </c>
      <c r="BG101" s="6">
        <v>0</v>
      </c>
      <c r="BH101" s="6">
        <v>0</v>
      </c>
      <c r="BI101" s="6">
        <v>4</v>
      </c>
      <c r="BJ101" s="6">
        <v>12.903225806451612</v>
      </c>
      <c r="BK101" s="6">
        <v>44</v>
      </c>
    </row>
    <row r="102" spans="1:63" x14ac:dyDescent="0.35">
      <c r="A102" s="28">
        <v>96</v>
      </c>
      <c r="C102" s="18" t="s">
        <v>9</v>
      </c>
      <c r="D102" s="15">
        <v>369</v>
      </c>
      <c r="E102" s="19">
        <v>0</v>
      </c>
      <c r="F102" s="19">
        <v>3</v>
      </c>
      <c r="G102" s="19">
        <v>5</v>
      </c>
      <c r="H102" s="19">
        <v>181</v>
      </c>
      <c r="I102" s="19">
        <v>174</v>
      </c>
      <c r="J102" s="20">
        <v>59.620596205962059</v>
      </c>
      <c r="K102" s="20">
        <v>7</v>
      </c>
      <c r="L102" s="20">
        <v>8.536585365853659</v>
      </c>
      <c r="M102" s="19">
        <v>0</v>
      </c>
      <c r="N102" s="20">
        <v>0</v>
      </c>
      <c r="O102" s="20">
        <v>20</v>
      </c>
      <c r="P102" s="20">
        <v>100</v>
      </c>
      <c r="Q102" s="20">
        <v>8.7818696883852692</v>
      </c>
      <c r="R102" s="19">
        <v>0</v>
      </c>
      <c r="S102" s="20">
        <v>0</v>
      </c>
      <c r="T102" s="19">
        <v>0</v>
      </c>
      <c r="U102" s="20">
        <v>0</v>
      </c>
      <c r="V102" s="19">
        <v>0</v>
      </c>
      <c r="W102" s="20">
        <v>0</v>
      </c>
      <c r="X102" s="19">
        <v>0</v>
      </c>
      <c r="Y102" s="20">
        <v>0</v>
      </c>
      <c r="Z102" s="20">
        <v>20.238095238095237</v>
      </c>
      <c r="AA102" s="20">
        <v>65.476190476190482</v>
      </c>
      <c r="AB102" s="19">
        <v>3</v>
      </c>
      <c r="AC102" s="20">
        <v>2.1428571428571428</v>
      </c>
      <c r="AD102" s="20">
        <v>85.507246376811594</v>
      </c>
      <c r="AE102" s="20">
        <v>66.972477064220186</v>
      </c>
      <c r="AF102" s="20">
        <v>75</v>
      </c>
      <c r="AG102" s="20">
        <v>75.609756097560975</v>
      </c>
      <c r="AH102" s="20">
        <v>13.669064748201439</v>
      </c>
      <c r="AI102" s="20">
        <v>64.02877697841727</v>
      </c>
      <c r="AJ102" s="3">
        <v>771.875</v>
      </c>
      <c r="AK102" s="6">
        <v>4</v>
      </c>
      <c r="AL102" s="6">
        <v>238</v>
      </c>
      <c r="AM102" s="6">
        <v>0</v>
      </c>
      <c r="AN102" s="6">
        <v>0</v>
      </c>
      <c r="AO102" s="6">
        <v>44</v>
      </c>
      <c r="AP102" s="6">
        <v>0</v>
      </c>
      <c r="AQ102" s="6">
        <v>68</v>
      </c>
      <c r="AR102" s="6">
        <v>20</v>
      </c>
      <c r="AS102" s="6">
        <v>5.5248618784530388</v>
      </c>
      <c r="AT102" s="138">
        <v>0</v>
      </c>
      <c r="AU102" s="138">
        <v>0</v>
      </c>
      <c r="AV102" s="138">
        <v>0</v>
      </c>
      <c r="AW102" s="138">
        <v>3</v>
      </c>
      <c r="AX102" s="138">
        <v>3</v>
      </c>
      <c r="AY102" s="6">
        <v>24.390243902439025</v>
      </c>
      <c r="AZ102" s="6">
        <v>0</v>
      </c>
      <c r="BA102" s="6">
        <v>0</v>
      </c>
      <c r="BB102" s="6">
        <v>39</v>
      </c>
      <c r="BC102" s="6">
        <v>13</v>
      </c>
      <c r="BD102" s="6">
        <v>3.6111111111111107</v>
      </c>
      <c r="BE102" s="6">
        <v>0</v>
      </c>
      <c r="BF102" s="6">
        <v>0</v>
      </c>
      <c r="BG102" s="6">
        <v>3</v>
      </c>
      <c r="BH102" s="6">
        <v>1.6759776536312849</v>
      </c>
      <c r="BI102" s="6">
        <v>13</v>
      </c>
      <c r="BJ102" s="6">
        <v>7.3033707865168536</v>
      </c>
      <c r="BK102" s="6">
        <v>5</v>
      </c>
    </row>
    <row r="103" spans="1:63" x14ac:dyDescent="0.35">
      <c r="A103" s="28">
        <v>97</v>
      </c>
      <c r="C103" s="18" t="s">
        <v>3</v>
      </c>
      <c r="D103" s="15">
        <v>16</v>
      </c>
      <c r="E103" s="19">
        <v>0</v>
      </c>
      <c r="F103" s="19">
        <v>0</v>
      </c>
      <c r="G103" s="19">
        <v>0</v>
      </c>
      <c r="H103" s="19">
        <v>11</v>
      </c>
      <c r="I103" s="19">
        <v>0</v>
      </c>
      <c r="J103" s="20">
        <v>43.75</v>
      </c>
      <c r="K103" s="20">
        <v>0</v>
      </c>
      <c r="L103" s="20">
        <v>0</v>
      </c>
      <c r="M103" s="19">
        <v>0</v>
      </c>
      <c r="N103" s="20">
        <v>0</v>
      </c>
      <c r="O103" s="20">
        <v>0</v>
      </c>
      <c r="P103" s="20">
        <v>0</v>
      </c>
      <c r="Q103" s="20">
        <v>0</v>
      </c>
      <c r="R103" s="19">
        <v>0</v>
      </c>
      <c r="S103" s="20">
        <v>0</v>
      </c>
      <c r="T103" s="19">
        <v>0</v>
      </c>
      <c r="U103" s="20">
        <v>0</v>
      </c>
      <c r="V103" s="19">
        <v>0</v>
      </c>
      <c r="W103" s="20">
        <v>0</v>
      </c>
      <c r="X103" s="19">
        <v>0</v>
      </c>
      <c r="Y103" s="20">
        <v>0</v>
      </c>
      <c r="Z103" s="20">
        <v>0</v>
      </c>
      <c r="AA103" s="20">
        <v>0</v>
      </c>
      <c r="AB103" s="19">
        <v>3</v>
      </c>
      <c r="AC103" s="20">
        <v>23.076923076923077</v>
      </c>
      <c r="AD103" s="20">
        <v>100</v>
      </c>
      <c r="AE103" s="20">
        <v>0</v>
      </c>
      <c r="AF103" s="20">
        <v>0</v>
      </c>
      <c r="AG103" s="20">
        <v>55.555555555555557</v>
      </c>
      <c r="AH103" s="20">
        <v>0</v>
      </c>
      <c r="AI103" s="20">
        <v>100</v>
      </c>
      <c r="AJ103" s="3">
        <v>700</v>
      </c>
      <c r="AK103" s="6">
        <v>0</v>
      </c>
      <c r="AL103" s="6">
        <v>15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138">
        <v>0</v>
      </c>
      <c r="AU103" s="138">
        <v>0</v>
      </c>
      <c r="AV103" s="138">
        <v>0</v>
      </c>
      <c r="AW103" s="138">
        <v>0</v>
      </c>
      <c r="AX103" s="138">
        <v>0</v>
      </c>
      <c r="AY103" s="6">
        <v>50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0</v>
      </c>
    </row>
    <row r="104" spans="1:63" x14ac:dyDescent="0.35">
      <c r="A104" s="28">
        <v>98</v>
      </c>
      <c r="C104" s="18" t="s">
        <v>280</v>
      </c>
      <c r="D104" s="15">
        <v>966</v>
      </c>
      <c r="E104" s="19">
        <v>51</v>
      </c>
      <c r="F104" s="19">
        <v>148</v>
      </c>
      <c r="G104" s="19">
        <v>147</v>
      </c>
      <c r="H104" s="19">
        <v>542</v>
      </c>
      <c r="I104" s="19">
        <v>130</v>
      </c>
      <c r="J104" s="20">
        <v>56.211180124223603</v>
      </c>
      <c r="K104" s="20">
        <v>12</v>
      </c>
      <c r="L104" s="20">
        <v>4.2105263157894735</v>
      </c>
      <c r="M104" s="19">
        <v>0</v>
      </c>
      <c r="N104" s="20">
        <v>0</v>
      </c>
      <c r="O104" s="20">
        <v>25</v>
      </c>
      <c r="P104" s="20">
        <v>100</v>
      </c>
      <c r="Q104" s="20">
        <v>7.4122236671001307</v>
      </c>
      <c r="R104" s="19">
        <v>0</v>
      </c>
      <c r="S104" s="20">
        <v>0</v>
      </c>
      <c r="T104" s="19">
        <v>7</v>
      </c>
      <c r="U104" s="20">
        <v>17.073170731707318</v>
      </c>
      <c r="V104" s="19">
        <v>0</v>
      </c>
      <c r="W104" s="20">
        <v>0</v>
      </c>
      <c r="X104" s="19">
        <v>9</v>
      </c>
      <c r="Y104" s="20">
        <v>10.975609756097562</v>
      </c>
      <c r="Z104" s="20">
        <v>6.9930069930069934</v>
      </c>
      <c r="AA104" s="20">
        <v>84.615384615384613</v>
      </c>
      <c r="AB104" s="19">
        <v>37</v>
      </c>
      <c r="AC104" s="20">
        <v>7.7568134171907763</v>
      </c>
      <c r="AD104" s="20">
        <v>76.056338028169009</v>
      </c>
      <c r="AE104" s="20">
        <v>69.161676646706582</v>
      </c>
      <c r="AF104" s="20">
        <v>46.938775510204081</v>
      </c>
      <c r="AG104" s="20">
        <v>75.308641975308646</v>
      </c>
      <c r="AH104" s="20">
        <v>3.4482758620689653</v>
      </c>
      <c r="AI104" s="20">
        <v>71.494252873563212</v>
      </c>
      <c r="AJ104" s="3">
        <v>831.11111111111109</v>
      </c>
      <c r="AK104" s="6">
        <v>70</v>
      </c>
      <c r="AL104" s="6">
        <v>485</v>
      </c>
      <c r="AM104" s="6">
        <v>44</v>
      </c>
      <c r="AN104" s="6">
        <v>18</v>
      </c>
      <c r="AO104" s="6">
        <v>0</v>
      </c>
      <c r="AP104" s="6">
        <v>19</v>
      </c>
      <c r="AQ104" s="6">
        <v>267</v>
      </c>
      <c r="AR104" s="6">
        <v>159</v>
      </c>
      <c r="AS104" s="6">
        <v>16.666666666666664</v>
      </c>
      <c r="AT104" s="138">
        <v>1</v>
      </c>
      <c r="AU104" s="138">
        <v>0</v>
      </c>
      <c r="AV104" s="138">
        <v>1</v>
      </c>
      <c r="AW104" s="138">
        <v>7</v>
      </c>
      <c r="AX104" s="138">
        <v>9</v>
      </c>
      <c r="AY104" s="6">
        <v>21.482277121374864</v>
      </c>
      <c r="AZ104" s="6">
        <v>4</v>
      </c>
      <c r="BA104" s="6">
        <v>1.3986013986013985</v>
      </c>
      <c r="BB104" s="6">
        <v>17</v>
      </c>
      <c r="BC104" s="6">
        <v>11</v>
      </c>
      <c r="BD104" s="6">
        <v>1.1434511434511436</v>
      </c>
      <c r="BE104" s="6">
        <v>0</v>
      </c>
      <c r="BF104" s="6">
        <v>0</v>
      </c>
      <c r="BG104" s="6">
        <v>0</v>
      </c>
      <c r="BH104" s="6">
        <v>0</v>
      </c>
      <c r="BI104" s="6">
        <v>11</v>
      </c>
      <c r="BJ104" s="6">
        <v>8.3969465648854964</v>
      </c>
      <c r="BK104" s="6">
        <v>147</v>
      </c>
    </row>
    <row r="105" spans="1:63" x14ac:dyDescent="0.35">
      <c r="A105" s="28">
        <v>99</v>
      </c>
      <c r="C105" s="18" t="s">
        <v>28</v>
      </c>
      <c r="D105" s="15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20">
        <v>0</v>
      </c>
      <c r="K105" s="20">
        <v>0</v>
      </c>
      <c r="L105" s="20">
        <v>0</v>
      </c>
      <c r="M105" s="19">
        <v>0</v>
      </c>
      <c r="N105" s="20">
        <v>0</v>
      </c>
      <c r="O105" s="20">
        <v>0</v>
      </c>
      <c r="P105" s="20">
        <v>0</v>
      </c>
      <c r="Q105" s="20">
        <v>0</v>
      </c>
      <c r="R105" s="19">
        <v>0</v>
      </c>
      <c r="S105" s="20">
        <v>0</v>
      </c>
      <c r="T105" s="19">
        <v>0</v>
      </c>
      <c r="U105" s="20">
        <v>0</v>
      </c>
      <c r="V105" s="19">
        <v>0</v>
      </c>
      <c r="W105" s="20">
        <v>0</v>
      </c>
      <c r="X105" s="19">
        <v>0</v>
      </c>
      <c r="Y105" s="20">
        <v>0</v>
      </c>
      <c r="Z105" s="20">
        <v>0</v>
      </c>
      <c r="AA105" s="20">
        <v>0</v>
      </c>
      <c r="AB105" s="19">
        <v>0</v>
      </c>
      <c r="AC105" s="20">
        <v>0</v>
      </c>
      <c r="AD105" s="20">
        <v>0</v>
      </c>
      <c r="AE105" s="20">
        <v>0</v>
      </c>
      <c r="AF105" s="20">
        <v>0</v>
      </c>
      <c r="AG105" s="20">
        <v>0</v>
      </c>
      <c r="AH105" s="20">
        <v>0</v>
      </c>
      <c r="AI105" s="20">
        <v>0</v>
      </c>
      <c r="AJ105" s="3" t="s">
        <v>140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138">
        <v>3</v>
      </c>
      <c r="AU105" s="138">
        <v>0</v>
      </c>
      <c r="AV105" s="138">
        <v>0</v>
      </c>
      <c r="AW105" s="138">
        <v>0</v>
      </c>
      <c r="AX105" s="138">
        <v>3</v>
      </c>
      <c r="AY105" s="6">
        <v>0</v>
      </c>
      <c r="AZ105" s="6">
        <v>0</v>
      </c>
      <c r="BA105" s="6">
        <v>0</v>
      </c>
      <c r="BB105" s="6">
        <v>0</v>
      </c>
      <c r="BC105" s="6">
        <v>0</v>
      </c>
      <c r="BD105" s="6">
        <v>0</v>
      </c>
      <c r="BE105" s="6">
        <v>0</v>
      </c>
      <c r="BF105" s="6">
        <v>0</v>
      </c>
      <c r="BG105" s="6">
        <v>0</v>
      </c>
      <c r="BH105" s="6">
        <v>0</v>
      </c>
      <c r="BI105" s="6">
        <v>0</v>
      </c>
      <c r="BJ105" s="6">
        <v>0</v>
      </c>
      <c r="BK105" s="6">
        <v>0</v>
      </c>
    </row>
    <row r="106" spans="1:63" x14ac:dyDescent="0.35">
      <c r="A106" s="28">
        <v>100</v>
      </c>
      <c r="C106" s="18" t="s">
        <v>25</v>
      </c>
      <c r="D106" s="15">
        <v>1237</v>
      </c>
      <c r="E106" s="19">
        <v>3</v>
      </c>
      <c r="F106" s="19">
        <v>45</v>
      </c>
      <c r="G106" s="19">
        <v>140</v>
      </c>
      <c r="H106" s="19">
        <v>867</v>
      </c>
      <c r="I106" s="19">
        <v>189</v>
      </c>
      <c r="J106" s="20">
        <v>50.606305578011316</v>
      </c>
      <c r="K106" s="20">
        <v>21</v>
      </c>
      <c r="L106" s="20">
        <v>4.3209876543209873</v>
      </c>
      <c r="M106" s="19">
        <v>0</v>
      </c>
      <c r="N106" s="20">
        <v>0</v>
      </c>
      <c r="O106" s="20">
        <v>36</v>
      </c>
      <c r="P106" s="20">
        <v>91.428571428571431</v>
      </c>
      <c r="Q106" s="20">
        <v>4.4827586206896548</v>
      </c>
      <c r="R106" s="19">
        <v>4</v>
      </c>
      <c r="S106" s="20">
        <v>4.3478260869565215</v>
      </c>
      <c r="T106" s="19">
        <v>0</v>
      </c>
      <c r="U106" s="20">
        <v>0</v>
      </c>
      <c r="V106" s="19">
        <v>5</v>
      </c>
      <c r="W106" s="20">
        <v>14.705882352941178</v>
      </c>
      <c r="X106" s="19">
        <v>4</v>
      </c>
      <c r="Y106" s="20">
        <v>4.3010752688172049</v>
      </c>
      <c r="Z106" s="20">
        <v>10.59322033898305</v>
      </c>
      <c r="AA106" s="20">
        <v>79.237288135593218</v>
      </c>
      <c r="AB106" s="19">
        <v>75</v>
      </c>
      <c r="AC106" s="20">
        <v>8.9179548156955999</v>
      </c>
      <c r="AD106" s="20">
        <v>90.866510538641691</v>
      </c>
      <c r="AE106" s="20">
        <v>72.79069767441861</v>
      </c>
      <c r="AF106" s="20">
        <v>67.857142857142861</v>
      </c>
      <c r="AG106" s="20">
        <v>84.109589041095887</v>
      </c>
      <c r="AH106" s="20">
        <v>12.201591511936339</v>
      </c>
      <c r="AI106" s="20">
        <v>61.007957559681699</v>
      </c>
      <c r="AJ106" s="3">
        <v>967.16417910447763</v>
      </c>
      <c r="AK106" s="6">
        <v>500</v>
      </c>
      <c r="AL106" s="6">
        <v>438</v>
      </c>
      <c r="AM106" s="6">
        <v>158</v>
      </c>
      <c r="AN106" s="6">
        <v>27</v>
      </c>
      <c r="AO106" s="6">
        <v>0</v>
      </c>
      <c r="AP106" s="6">
        <v>4</v>
      </c>
      <c r="AQ106" s="6">
        <v>92</v>
      </c>
      <c r="AR106" s="6">
        <v>233</v>
      </c>
      <c r="AS106" s="6">
        <v>19.320066334991708</v>
      </c>
      <c r="AT106" s="138">
        <v>3</v>
      </c>
      <c r="AU106" s="138">
        <v>0</v>
      </c>
      <c r="AV106" s="138">
        <v>8</v>
      </c>
      <c r="AW106" s="138">
        <v>4</v>
      </c>
      <c r="AX106" s="138">
        <v>15</v>
      </c>
      <c r="AY106" s="6">
        <v>42.277825711820533</v>
      </c>
      <c r="AZ106" s="6">
        <v>3</v>
      </c>
      <c r="BA106" s="6">
        <v>0.63025210084033612</v>
      </c>
      <c r="BB106" s="6">
        <v>30</v>
      </c>
      <c r="BC106" s="6">
        <v>20</v>
      </c>
      <c r="BD106" s="6">
        <v>1.6194331983805668</v>
      </c>
      <c r="BE106" s="6">
        <v>0</v>
      </c>
      <c r="BF106" s="6">
        <v>0</v>
      </c>
      <c r="BG106" s="6">
        <v>11</v>
      </c>
      <c r="BH106" s="6">
        <v>1.2702078521939952</v>
      </c>
      <c r="BI106" s="6">
        <v>3</v>
      </c>
      <c r="BJ106" s="6">
        <v>1.6129032258064515</v>
      </c>
      <c r="BK106" s="6">
        <v>140</v>
      </c>
    </row>
    <row r="107" spans="1:63" x14ac:dyDescent="0.35">
      <c r="A107" s="28">
        <v>101</v>
      </c>
      <c r="C107" s="18" t="s">
        <v>11</v>
      </c>
      <c r="D107" s="15">
        <v>25</v>
      </c>
      <c r="E107" s="19">
        <v>0</v>
      </c>
      <c r="F107" s="19">
        <v>0</v>
      </c>
      <c r="G107" s="19">
        <v>10</v>
      </c>
      <c r="H107" s="19">
        <v>10</v>
      </c>
      <c r="I107" s="19">
        <v>0</v>
      </c>
      <c r="J107" s="20">
        <v>57.142857142857139</v>
      </c>
      <c r="K107" s="20">
        <v>0</v>
      </c>
      <c r="L107" s="20">
        <v>0</v>
      </c>
      <c r="M107" s="19">
        <v>0</v>
      </c>
      <c r="N107" s="20">
        <v>0</v>
      </c>
      <c r="O107" s="20">
        <v>0</v>
      </c>
      <c r="P107" s="20">
        <v>0</v>
      </c>
      <c r="Q107" s="20">
        <v>0</v>
      </c>
      <c r="R107" s="19">
        <v>0</v>
      </c>
      <c r="S107" s="20">
        <v>0</v>
      </c>
      <c r="T107" s="19">
        <v>0</v>
      </c>
      <c r="U107" s="20">
        <v>0</v>
      </c>
      <c r="V107" s="19">
        <v>0</v>
      </c>
      <c r="W107" s="20">
        <v>0</v>
      </c>
      <c r="X107" s="19">
        <v>0</v>
      </c>
      <c r="Y107" s="20">
        <v>0</v>
      </c>
      <c r="Z107" s="20">
        <v>0</v>
      </c>
      <c r="AA107" s="20">
        <v>0</v>
      </c>
      <c r="AB107" s="19">
        <v>5</v>
      </c>
      <c r="AC107" s="20">
        <v>50</v>
      </c>
      <c r="AD107" s="20">
        <v>0</v>
      </c>
      <c r="AE107" s="20">
        <v>0</v>
      </c>
      <c r="AF107" s="20">
        <v>0</v>
      </c>
      <c r="AG107" s="20">
        <v>53.846153846153847</v>
      </c>
      <c r="AH107" s="20">
        <v>100</v>
      </c>
      <c r="AI107" s="20">
        <v>0</v>
      </c>
      <c r="AJ107" s="3">
        <v>463</v>
      </c>
      <c r="AK107" s="6">
        <v>0</v>
      </c>
      <c r="AL107" s="6">
        <v>19</v>
      </c>
      <c r="AM107" s="6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138">
        <v>0</v>
      </c>
      <c r="AU107" s="138">
        <v>0</v>
      </c>
      <c r="AV107" s="138">
        <v>0</v>
      </c>
      <c r="AW107" s="138">
        <v>0</v>
      </c>
      <c r="AX107" s="138">
        <v>0</v>
      </c>
      <c r="AY107" s="6">
        <v>100</v>
      </c>
      <c r="AZ107" s="6">
        <v>0</v>
      </c>
      <c r="BA107" s="6">
        <v>0</v>
      </c>
      <c r="BB107" s="6">
        <v>0</v>
      </c>
      <c r="BC107" s="6">
        <v>0</v>
      </c>
      <c r="BD107" s="6">
        <v>0</v>
      </c>
      <c r="BE107" s="6">
        <v>0</v>
      </c>
      <c r="BF107" s="6">
        <v>0</v>
      </c>
      <c r="BG107" s="6">
        <v>0</v>
      </c>
      <c r="BH107" s="6">
        <v>0</v>
      </c>
      <c r="BI107" s="6">
        <v>0</v>
      </c>
      <c r="BJ107" s="6">
        <v>0</v>
      </c>
      <c r="BK107" s="6">
        <v>10</v>
      </c>
    </row>
    <row r="108" spans="1:63" x14ac:dyDescent="0.35">
      <c r="A108" s="28">
        <v>102</v>
      </c>
      <c r="C108" s="18" t="s">
        <v>281</v>
      </c>
      <c r="D108" s="15">
        <v>56</v>
      </c>
      <c r="E108" s="19">
        <v>0</v>
      </c>
      <c r="F108" s="19">
        <v>0</v>
      </c>
      <c r="G108" s="19">
        <v>0</v>
      </c>
      <c r="H108" s="19">
        <v>45</v>
      </c>
      <c r="I108" s="19">
        <v>10</v>
      </c>
      <c r="J108" s="20">
        <v>55.357142857142861</v>
      </c>
      <c r="K108" s="20">
        <v>0</v>
      </c>
      <c r="L108" s="20">
        <v>0</v>
      </c>
      <c r="M108" s="19">
        <v>0</v>
      </c>
      <c r="N108" s="20">
        <v>0</v>
      </c>
      <c r="O108" s="20">
        <v>0</v>
      </c>
      <c r="P108" s="20">
        <v>0</v>
      </c>
      <c r="Q108" s="20">
        <v>30.357142857142854</v>
      </c>
      <c r="R108" s="19">
        <v>0</v>
      </c>
      <c r="S108" s="20">
        <v>0</v>
      </c>
      <c r="T108" s="19">
        <v>0</v>
      </c>
      <c r="U108" s="20">
        <v>0</v>
      </c>
      <c r="V108" s="19">
        <v>0</v>
      </c>
      <c r="W108" s="20">
        <v>0</v>
      </c>
      <c r="X108" s="19">
        <v>0</v>
      </c>
      <c r="Y108" s="20">
        <v>0</v>
      </c>
      <c r="Z108" s="20">
        <v>0</v>
      </c>
      <c r="AA108" s="20">
        <v>41.666666666666671</v>
      </c>
      <c r="AB108" s="19">
        <v>0</v>
      </c>
      <c r="AC108" s="20">
        <v>0</v>
      </c>
      <c r="AD108" s="20">
        <v>100</v>
      </c>
      <c r="AE108" s="20">
        <v>55.172413793103445</v>
      </c>
      <c r="AF108" s="20">
        <v>0</v>
      </c>
      <c r="AG108" s="20">
        <v>71.739130434782609</v>
      </c>
      <c r="AH108" s="20">
        <v>27.777777777777779</v>
      </c>
      <c r="AI108" s="20">
        <v>52.777777777777779</v>
      </c>
      <c r="AJ108" s="3">
        <v>1328.125</v>
      </c>
      <c r="AK108" s="6">
        <v>15</v>
      </c>
      <c r="AL108" s="6">
        <v>14</v>
      </c>
      <c r="AM108" s="6">
        <v>0</v>
      </c>
      <c r="AN108" s="6">
        <v>0</v>
      </c>
      <c r="AO108" s="6">
        <v>0</v>
      </c>
      <c r="AP108" s="6">
        <v>0</v>
      </c>
      <c r="AQ108" s="6">
        <v>19</v>
      </c>
      <c r="AR108" s="6">
        <v>0</v>
      </c>
      <c r="AS108" s="6">
        <v>0</v>
      </c>
      <c r="AT108" s="138"/>
      <c r="AU108" s="138"/>
      <c r="AV108" s="138"/>
      <c r="AW108" s="138"/>
      <c r="AX108" s="138"/>
      <c r="AY108" s="6">
        <v>5.3571428571428568</v>
      </c>
      <c r="AZ108" s="6">
        <v>0</v>
      </c>
      <c r="BA108" s="6">
        <v>0</v>
      </c>
      <c r="BB108" s="6">
        <v>0</v>
      </c>
      <c r="BC108" s="6">
        <v>13</v>
      </c>
      <c r="BD108" s="6">
        <v>22.413793103448278</v>
      </c>
      <c r="BE108" s="6">
        <v>0</v>
      </c>
      <c r="BF108" s="6">
        <v>0</v>
      </c>
      <c r="BG108" s="6">
        <v>3</v>
      </c>
      <c r="BH108" s="6">
        <v>6.8181818181818175</v>
      </c>
      <c r="BI108" s="6">
        <v>6</v>
      </c>
      <c r="BJ108" s="6">
        <v>66.666666666666657</v>
      </c>
      <c r="BK108" s="6">
        <v>0</v>
      </c>
    </row>
    <row r="109" spans="1:63" x14ac:dyDescent="0.35">
      <c r="A109" s="28">
        <v>103</v>
      </c>
      <c r="C109" s="18" t="s">
        <v>14</v>
      </c>
      <c r="D109" s="15">
        <v>174</v>
      </c>
      <c r="E109" s="19">
        <v>3</v>
      </c>
      <c r="F109" s="19">
        <v>10</v>
      </c>
      <c r="G109" s="19">
        <v>16</v>
      </c>
      <c r="H109" s="19">
        <v>132</v>
      </c>
      <c r="I109" s="19">
        <v>24</v>
      </c>
      <c r="J109" s="20">
        <v>51.149425287356323</v>
      </c>
      <c r="K109" s="20">
        <v>5</v>
      </c>
      <c r="L109" s="20">
        <v>7.8125</v>
      </c>
      <c r="M109" s="19">
        <v>0</v>
      </c>
      <c r="N109" s="20">
        <v>0</v>
      </c>
      <c r="O109" s="20">
        <v>13</v>
      </c>
      <c r="P109" s="20">
        <v>100</v>
      </c>
      <c r="Q109" s="20">
        <v>20.73170731707317</v>
      </c>
      <c r="R109" s="19">
        <v>0</v>
      </c>
      <c r="S109" s="20">
        <v>0</v>
      </c>
      <c r="T109" s="19">
        <v>0</v>
      </c>
      <c r="U109" s="20">
        <v>0</v>
      </c>
      <c r="V109" s="19">
        <v>0</v>
      </c>
      <c r="W109" s="20">
        <v>0</v>
      </c>
      <c r="X109" s="19">
        <v>0</v>
      </c>
      <c r="Y109" s="20">
        <v>0</v>
      </c>
      <c r="Z109" s="20">
        <v>23.809523809523807</v>
      </c>
      <c r="AA109" s="20">
        <v>58.730158730158735</v>
      </c>
      <c r="AB109" s="19">
        <v>7</v>
      </c>
      <c r="AC109" s="20">
        <v>6.481481481481481</v>
      </c>
      <c r="AD109" s="20">
        <v>80.645161290322577</v>
      </c>
      <c r="AE109" s="20">
        <v>62.121212121212125</v>
      </c>
      <c r="AF109" s="20">
        <v>65.217391304347828</v>
      </c>
      <c r="AG109" s="20">
        <v>75.471698113207552</v>
      </c>
      <c r="AH109" s="20">
        <v>17.708333333333336</v>
      </c>
      <c r="AI109" s="20">
        <v>56.25</v>
      </c>
      <c r="AJ109" s="3">
        <v>717.5</v>
      </c>
      <c r="AK109" s="6">
        <v>0</v>
      </c>
      <c r="AL109" s="6">
        <v>16</v>
      </c>
      <c r="AM109" s="6">
        <v>0</v>
      </c>
      <c r="AN109" s="6">
        <v>74</v>
      </c>
      <c r="AO109" s="6">
        <v>0</v>
      </c>
      <c r="AP109" s="6">
        <v>0</v>
      </c>
      <c r="AQ109" s="6">
        <v>70</v>
      </c>
      <c r="AR109" s="6">
        <v>28</v>
      </c>
      <c r="AS109" s="6">
        <v>17.073170731707318</v>
      </c>
      <c r="AT109" s="138">
        <v>0</v>
      </c>
      <c r="AU109" s="138">
        <v>0</v>
      </c>
      <c r="AV109" s="138">
        <v>2</v>
      </c>
      <c r="AW109" s="138">
        <v>0</v>
      </c>
      <c r="AX109" s="138">
        <v>2</v>
      </c>
      <c r="AY109" s="6">
        <v>45.294117647058826</v>
      </c>
      <c r="AZ109" s="6">
        <v>3</v>
      </c>
      <c r="BA109" s="6">
        <v>5.0847457627118651</v>
      </c>
      <c r="BB109" s="6">
        <v>3</v>
      </c>
      <c r="BC109" s="6">
        <v>17</v>
      </c>
      <c r="BD109" s="6">
        <v>9.8265895953757223</v>
      </c>
      <c r="BE109" s="6">
        <v>0</v>
      </c>
      <c r="BF109" s="6">
        <v>0</v>
      </c>
      <c r="BG109" s="6">
        <v>13</v>
      </c>
      <c r="BH109" s="6">
        <v>9.7744360902255636</v>
      </c>
      <c r="BI109" s="6">
        <v>9</v>
      </c>
      <c r="BJ109" s="6">
        <v>37.5</v>
      </c>
      <c r="BK109" s="6">
        <v>16</v>
      </c>
    </row>
    <row r="110" spans="1:63" x14ac:dyDescent="0.35">
      <c r="A110" s="28">
        <v>104</v>
      </c>
      <c r="C110" s="18" t="s">
        <v>18</v>
      </c>
      <c r="D110" s="15">
        <v>1977</v>
      </c>
      <c r="E110" s="19">
        <v>15</v>
      </c>
      <c r="F110" s="19">
        <v>48</v>
      </c>
      <c r="G110" s="19">
        <v>333</v>
      </c>
      <c r="H110" s="19">
        <v>1446</v>
      </c>
      <c r="I110" s="19">
        <v>148</v>
      </c>
      <c r="J110" s="20">
        <v>54.729387961557919</v>
      </c>
      <c r="K110" s="20">
        <v>47</v>
      </c>
      <c r="L110" s="20">
        <v>6.4032697547683926</v>
      </c>
      <c r="M110" s="19">
        <v>4</v>
      </c>
      <c r="N110" s="20">
        <v>2.4539877300613497</v>
      </c>
      <c r="O110" s="20">
        <v>92</v>
      </c>
      <c r="P110" s="20">
        <v>92.391304347826093</v>
      </c>
      <c r="Q110" s="20">
        <v>10.512273212379936</v>
      </c>
      <c r="R110" s="19">
        <v>4</v>
      </c>
      <c r="S110" s="20">
        <v>1.6194331983805668</v>
      </c>
      <c r="T110" s="19">
        <v>8</v>
      </c>
      <c r="U110" s="20">
        <v>6.666666666666667</v>
      </c>
      <c r="V110" s="19">
        <v>14</v>
      </c>
      <c r="W110" s="20">
        <v>10.9375</v>
      </c>
      <c r="X110" s="19">
        <v>24</v>
      </c>
      <c r="Y110" s="20">
        <v>9.4488188976377945</v>
      </c>
      <c r="Z110" s="20">
        <v>10.054347826086957</v>
      </c>
      <c r="AA110" s="20">
        <v>72.010869565217391</v>
      </c>
      <c r="AB110" s="19">
        <v>122</v>
      </c>
      <c r="AC110" s="15">
        <v>9.4427244582043333</v>
      </c>
      <c r="AD110" s="15">
        <v>78.773584905660371</v>
      </c>
      <c r="AE110" s="20">
        <v>66.833541927409257</v>
      </c>
      <c r="AF110" s="20">
        <v>50.285714285714292</v>
      </c>
      <c r="AG110" s="20">
        <v>75.120772946859901</v>
      </c>
      <c r="AH110" s="20">
        <v>16.349480968858131</v>
      </c>
      <c r="AI110" s="20">
        <v>51.038062283737027</v>
      </c>
      <c r="AJ110" s="3">
        <v>658.25</v>
      </c>
      <c r="AK110" s="6">
        <v>729</v>
      </c>
      <c r="AL110" s="6">
        <v>387</v>
      </c>
      <c r="AM110" s="6">
        <v>6</v>
      </c>
      <c r="AN110" s="6">
        <v>0</v>
      </c>
      <c r="AO110" s="6">
        <v>0</v>
      </c>
      <c r="AP110" s="6">
        <v>10</v>
      </c>
      <c r="AQ110" s="6">
        <v>753</v>
      </c>
      <c r="AR110" s="6">
        <v>447</v>
      </c>
      <c r="AS110" s="6">
        <v>23.305526590198124</v>
      </c>
      <c r="AT110" s="138">
        <v>10</v>
      </c>
      <c r="AU110" s="138">
        <v>0</v>
      </c>
      <c r="AV110" s="138">
        <v>30</v>
      </c>
      <c r="AW110" s="138">
        <v>11</v>
      </c>
      <c r="AX110" s="138">
        <v>51</v>
      </c>
      <c r="AY110" s="6">
        <v>32.967607105538136</v>
      </c>
      <c r="AZ110" s="6">
        <v>5</v>
      </c>
      <c r="BA110" s="6">
        <v>0.68775790921595592</v>
      </c>
      <c r="BB110" s="6">
        <v>21</v>
      </c>
      <c r="BC110" s="6">
        <v>273</v>
      </c>
      <c r="BD110" s="6">
        <v>13.886063072227875</v>
      </c>
      <c r="BE110" s="6">
        <v>28</v>
      </c>
      <c r="BF110" s="6">
        <v>8.4848484848484862</v>
      </c>
      <c r="BG110" s="6">
        <v>160</v>
      </c>
      <c r="BH110" s="6">
        <v>11.134307585247043</v>
      </c>
      <c r="BI110" s="6">
        <v>76</v>
      </c>
      <c r="BJ110" s="6">
        <v>51.700680272108848</v>
      </c>
      <c r="BK110" s="6">
        <v>333</v>
      </c>
    </row>
    <row r="111" spans="1:63" x14ac:dyDescent="0.35">
      <c r="A111" s="28">
        <v>105</v>
      </c>
      <c r="C111" s="18"/>
      <c r="D111" s="15"/>
      <c r="E111" s="19"/>
      <c r="F111" s="19"/>
      <c r="G111" s="19"/>
      <c r="H111" s="19"/>
      <c r="I111" s="19"/>
      <c r="J111" s="20"/>
      <c r="K111" s="20"/>
      <c r="L111" s="20"/>
      <c r="M111" s="19"/>
      <c r="N111" s="20"/>
      <c r="O111" s="20"/>
      <c r="P111" s="20"/>
      <c r="Q111" s="20"/>
      <c r="R111" s="19"/>
      <c r="S111" s="20"/>
      <c r="T111" s="19">
        <v>68</v>
      </c>
      <c r="U111" s="20">
        <v>5.2631578947368416</v>
      </c>
      <c r="V111" s="19">
        <v>105</v>
      </c>
      <c r="W111" s="20">
        <v>8.7281795511221958</v>
      </c>
      <c r="X111" s="19">
        <v>174</v>
      </c>
      <c r="Y111" s="20">
        <v>6.9711538461538467</v>
      </c>
      <c r="Z111" s="20">
        <v>10.042060988433228</v>
      </c>
      <c r="AA111" s="20">
        <v>74.55310199789696</v>
      </c>
      <c r="AB111" s="19">
        <v>1520</v>
      </c>
      <c r="AC111" s="20">
        <v>8.8629737609329453</v>
      </c>
      <c r="AD111" s="20">
        <v>79.148889618203697</v>
      </c>
      <c r="AE111" s="20">
        <v>63.047870004391747</v>
      </c>
      <c r="AF111" s="20">
        <v>55.810510732790533</v>
      </c>
      <c r="AG111" s="20">
        <v>74.61220915686765</v>
      </c>
      <c r="AH111" s="20">
        <v>13.579119086460031</v>
      </c>
      <c r="AI111" s="20">
        <v>58.264274061990207</v>
      </c>
      <c r="AJ111" s="3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>
        <v>59.318181818181813</v>
      </c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</row>
    <row r="112" spans="1:63" x14ac:dyDescent="0.35">
      <c r="A112" s="28">
        <v>106</v>
      </c>
      <c r="B112" s="21" t="s">
        <v>35</v>
      </c>
      <c r="C112" s="18" t="s">
        <v>26</v>
      </c>
      <c r="D112" s="15">
        <v>476</v>
      </c>
      <c r="E112" s="19">
        <v>9</v>
      </c>
      <c r="F112" s="19">
        <v>28</v>
      </c>
      <c r="G112" s="19">
        <v>114</v>
      </c>
      <c r="H112" s="19">
        <v>325</v>
      </c>
      <c r="I112" s="19">
        <v>7</v>
      </c>
      <c r="J112" s="20">
        <v>25.420168067226889</v>
      </c>
      <c r="K112" s="20">
        <v>21</v>
      </c>
      <c r="L112" s="20">
        <v>7.9245283018867925</v>
      </c>
      <c r="M112" s="19">
        <v>10</v>
      </c>
      <c r="N112" s="20">
        <v>37.037037037037038</v>
      </c>
      <c r="O112" s="20">
        <v>12</v>
      </c>
      <c r="P112" s="20">
        <v>100</v>
      </c>
      <c r="Q112" s="20">
        <v>58.411214953271028</v>
      </c>
      <c r="R112" s="19">
        <v>45</v>
      </c>
      <c r="S112" s="20">
        <v>53.571428571428569</v>
      </c>
      <c r="T112" s="19">
        <v>8</v>
      </c>
      <c r="U112" s="20">
        <v>12.307692307692308</v>
      </c>
      <c r="V112" s="19">
        <v>3</v>
      </c>
      <c r="W112" s="20">
        <v>16.666666666666664</v>
      </c>
      <c r="X112" s="19">
        <v>14</v>
      </c>
      <c r="Y112" s="20">
        <v>17.5</v>
      </c>
      <c r="Z112" s="20">
        <v>21.774193548387096</v>
      </c>
      <c r="AA112" s="20">
        <v>8.064516129032258</v>
      </c>
      <c r="AB112" s="19">
        <v>50</v>
      </c>
      <c r="AC112" s="20">
        <v>16.949152542372879</v>
      </c>
      <c r="AD112" s="20">
        <v>70.850202429149803</v>
      </c>
      <c r="AE112" s="20">
        <v>23.287671232876711</v>
      </c>
      <c r="AF112" s="20">
        <v>61.073825503355707</v>
      </c>
      <c r="AG112" s="20">
        <v>58.787878787878789</v>
      </c>
      <c r="AH112" s="20">
        <v>74.273858921161832</v>
      </c>
      <c r="AI112" s="20">
        <v>11.20331950207469</v>
      </c>
      <c r="AJ112" s="3">
        <v>624.03846153846155</v>
      </c>
      <c r="AK112" s="6">
        <v>0</v>
      </c>
      <c r="AL112" s="6">
        <v>0</v>
      </c>
      <c r="AM112" s="6">
        <v>0</v>
      </c>
      <c r="AN112" s="6">
        <v>423</v>
      </c>
      <c r="AO112" s="6">
        <v>0</v>
      </c>
      <c r="AP112" s="6">
        <v>0</v>
      </c>
      <c r="AQ112" s="6">
        <v>25</v>
      </c>
      <c r="AR112" s="6">
        <v>248</v>
      </c>
      <c r="AS112" s="6">
        <v>54.266958424507663</v>
      </c>
      <c r="AT112" s="138">
        <v>19</v>
      </c>
      <c r="AU112" s="138">
        <v>3</v>
      </c>
      <c r="AV112" s="138">
        <v>0</v>
      </c>
      <c r="AW112" s="138">
        <v>0</v>
      </c>
      <c r="AX112" s="138">
        <v>22</v>
      </c>
      <c r="AY112" s="6">
        <v>71.840354767184039</v>
      </c>
      <c r="AZ112" s="6">
        <v>8</v>
      </c>
      <c r="BA112" s="6">
        <v>3.1007751937984498</v>
      </c>
      <c r="BB112" s="6">
        <v>0</v>
      </c>
      <c r="BC112" s="6">
        <v>154</v>
      </c>
      <c r="BD112" s="6">
        <v>32.765957446808507</v>
      </c>
      <c r="BE112" s="6">
        <v>18</v>
      </c>
      <c r="BF112" s="6">
        <v>16.216216216216218</v>
      </c>
      <c r="BG112" s="6">
        <v>117</v>
      </c>
      <c r="BH112" s="6">
        <v>36</v>
      </c>
      <c r="BI112" s="6">
        <v>3</v>
      </c>
      <c r="BJ112" s="6">
        <v>100</v>
      </c>
      <c r="BK112" s="6">
        <v>114</v>
      </c>
    </row>
    <row r="113" spans="1:63" x14ac:dyDescent="0.35">
      <c r="A113" s="28">
        <v>107</v>
      </c>
      <c r="C113" s="18" t="s">
        <v>22</v>
      </c>
      <c r="D113" s="15">
        <v>485</v>
      </c>
      <c r="E113" s="19">
        <v>15</v>
      </c>
      <c r="F113" s="19">
        <v>28</v>
      </c>
      <c r="G113" s="19">
        <v>51</v>
      </c>
      <c r="H113" s="19">
        <v>402</v>
      </c>
      <c r="I113" s="19">
        <v>6</v>
      </c>
      <c r="J113" s="20">
        <v>42.886597938144327</v>
      </c>
      <c r="K113" s="20">
        <v>12</v>
      </c>
      <c r="L113" s="20">
        <v>3.4883720930232558</v>
      </c>
      <c r="M113" s="19">
        <v>6</v>
      </c>
      <c r="N113" s="20">
        <v>23.076923076923077</v>
      </c>
      <c r="O113" s="20">
        <v>11</v>
      </c>
      <c r="P113" s="20">
        <v>100</v>
      </c>
      <c r="Q113" s="20">
        <v>6.7873303167420813</v>
      </c>
      <c r="R113" s="19">
        <v>0</v>
      </c>
      <c r="S113" s="20">
        <v>0</v>
      </c>
      <c r="T113" s="19">
        <v>3</v>
      </c>
      <c r="U113" s="20">
        <v>21.428571428571427</v>
      </c>
      <c r="V113" s="19">
        <v>9</v>
      </c>
      <c r="W113" s="20">
        <v>47.368421052631575</v>
      </c>
      <c r="X113" s="19">
        <v>8</v>
      </c>
      <c r="Y113" s="20">
        <v>27.586206896551722</v>
      </c>
      <c r="Z113" s="20">
        <v>14.285714285714285</v>
      </c>
      <c r="AA113" s="20">
        <v>69.94047619047619</v>
      </c>
      <c r="AB113" s="19">
        <v>32</v>
      </c>
      <c r="AC113" s="20">
        <v>9.27536231884058</v>
      </c>
      <c r="AD113" s="20">
        <v>84.188034188034194</v>
      </c>
      <c r="AE113" s="20">
        <v>51.829268292682926</v>
      </c>
      <c r="AF113" s="20">
        <v>54.237288135593218</v>
      </c>
      <c r="AG113" s="20">
        <v>77.112676056338032</v>
      </c>
      <c r="AH113" s="20">
        <v>36.393442622950822</v>
      </c>
      <c r="AI113" s="20">
        <v>28.196721311475407</v>
      </c>
      <c r="AJ113" s="3">
        <v>573.46938775510205</v>
      </c>
      <c r="AK113" s="6">
        <v>4</v>
      </c>
      <c r="AL113" s="6">
        <v>20</v>
      </c>
      <c r="AM113" s="6">
        <v>26</v>
      </c>
      <c r="AN113" s="6">
        <v>400</v>
      </c>
      <c r="AO113" s="6">
        <v>0</v>
      </c>
      <c r="AP113" s="6">
        <v>0</v>
      </c>
      <c r="AQ113" s="6">
        <v>10</v>
      </c>
      <c r="AR113" s="6">
        <v>163</v>
      </c>
      <c r="AS113" s="6">
        <v>33.67768595041322</v>
      </c>
      <c r="AT113" s="138">
        <v>2</v>
      </c>
      <c r="AU113" s="138">
        <v>0</v>
      </c>
      <c r="AV113" s="138">
        <v>1</v>
      </c>
      <c r="AW113" s="138">
        <v>0</v>
      </c>
      <c r="AX113" s="138">
        <v>3</v>
      </c>
      <c r="AY113" s="6">
        <v>62.978723404255319</v>
      </c>
      <c r="AZ113" s="6">
        <v>0</v>
      </c>
      <c r="BA113" s="6">
        <v>0</v>
      </c>
      <c r="BB113" s="6">
        <v>0</v>
      </c>
      <c r="BC113" s="6">
        <v>33</v>
      </c>
      <c r="BD113" s="6">
        <v>6.8322981366459627</v>
      </c>
      <c r="BE113" s="6">
        <v>0</v>
      </c>
      <c r="BF113" s="6">
        <v>0</v>
      </c>
      <c r="BG113" s="6">
        <v>17</v>
      </c>
      <c r="BH113" s="6">
        <v>4.25</v>
      </c>
      <c r="BI113" s="6">
        <v>0</v>
      </c>
      <c r="BJ113" s="6">
        <v>0</v>
      </c>
      <c r="BK113" s="6">
        <v>51</v>
      </c>
    </row>
    <row r="114" spans="1:63" x14ac:dyDescent="0.35">
      <c r="A114" s="28">
        <v>108</v>
      </c>
      <c r="C114" s="18" t="s">
        <v>134</v>
      </c>
      <c r="D114" s="15">
        <v>1223</v>
      </c>
      <c r="E114" s="19">
        <v>0</v>
      </c>
      <c r="F114" s="19">
        <v>9</v>
      </c>
      <c r="G114" s="19">
        <v>94</v>
      </c>
      <c r="H114" s="19">
        <v>902</v>
      </c>
      <c r="I114" s="19">
        <v>219</v>
      </c>
      <c r="J114" s="20">
        <v>51.349141455437454</v>
      </c>
      <c r="K114" s="20">
        <v>32</v>
      </c>
      <c r="L114" s="20">
        <v>7.6190476190476195</v>
      </c>
      <c r="M114" s="19">
        <v>3</v>
      </c>
      <c r="N114" s="20">
        <v>8.3333333333333321</v>
      </c>
      <c r="O114" s="20">
        <v>83</v>
      </c>
      <c r="P114" s="20">
        <v>86.58536585365853</v>
      </c>
      <c r="Q114" s="20">
        <v>24.508966695132365</v>
      </c>
      <c r="R114" s="19">
        <v>4</v>
      </c>
      <c r="S114" s="20">
        <v>5.1282051282051277</v>
      </c>
      <c r="T114" s="19">
        <v>6</v>
      </c>
      <c r="U114" s="20">
        <v>14.285714285714285</v>
      </c>
      <c r="V114" s="19">
        <v>4</v>
      </c>
      <c r="W114" s="118">
        <v>16.666666666666664</v>
      </c>
      <c r="X114" s="19">
        <v>7</v>
      </c>
      <c r="Y114" s="20">
        <v>10</v>
      </c>
      <c r="Z114" s="20">
        <v>34.82587064676617</v>
      </c>
      <c r="AA114" s="20">
        <v>27.363184079601986</v>
      </c>
      <c r="AB114" s="19">
        <v>40</v>
      </c>
      <c r="AC114" s="20">
        <v>6.7226890756302522</v>
      </c>
      <c r="AD114" s="20">
        <v>65.70743405275779</v>
      </c>
      <c r="AE114" s="20">
        <v>46.709129511677283</v>
      </c>
      <c r="AF114" s="20">
        <v>58.333333333333336</v>
      </c>
      <c r="AG114" s="20">
        <v>55.377574370709382</v>
      </c>
      <c r="AH114" s="20">
        <v>47.752808988764045</v>
      </c>
      <c r="AI114" s="20">
        <v>22.09737827715356</v>
      </c>
      <c r="AJ114" s="3">
        <v>431.01851851851853</v>
      </c>
      <c r="AK114" s="6">
        <v>0</v>
      </c>
      <c r="AL114" s="6">
        <v>447</v>
      </c>
      <c r="AM114" s="6">
        <v>0</v>
      </c>
      <c r="AN114" s="6">
        <v>480</v>
      </c>
      <c r="AO114" s="6">
        <v>0</v>
      </c>
      <c r="AP114" s="6">
        <v>0</v>
      </c>
      <c r="AQ114" s="6">
        <v>181</v>
      </c>
      <c r="AR114" s="6">
        <v>24</v>
      </c>
      <c r="AS114" s="6">
        <v>1.99501246882793</v>
      </c>
      <c r="AT114" s="138">
        <v>4</v>
      </c>
      <c r="AU114" s="138">
        <v>0</v>
      </c>
      <c r="AV114" s="138">
        <v>0</v>
      </c>
      <c r="AW114" s="138">
        <v>0</v>
      </c>
      <c r="AX114" s="138">
        <v>4</v>
      </c>
      <c r="AY114" s="6">
        <v>21.248915871639202</v>
      </c>
      <c r="AZ114" s="6">
        <v>9</v>
      </c>
      <c r="BA114" s="6">
        <v>2.2167487684729066</v>
      </c>
      <c r="BB114" s="6">
        <v>36</v>
      </c>
      <c r="BC114" s="6">
        <v>333</v>
      </c>
      <c r="BD114" s="6">
        <v>27.589063794531899</v>
      </c>
      <c r="BE114" s="6">
        <v>0</v>
      </c>
      <c r="BF114" s="6">
        <v>0</v>
      </c>
      <c r="BG114" s="6">
        <v>199</v>
      </c>
      <c r="BH114" s="6">
        <v>22.284434490481523</v>
      </c>
      <c r="BI114" s="6">
        <v>134</v>
      </c>
      <c r="BJ114" s="6">
        <v>62.037037037037038</v>
      </c>
      <c r="BK114" s="6">
        <v>94</v>
      </c>
    </row>
    <row r="115" spans="1:63" x14ac:dyDescent="0.35">
      <c r="A115" s="28">
        <v>109</v>
      </c>
      <c r="C115" s="18" t="s">
        <v>137</v>
      </c>
      <c r="D115" s="15">
        <v>1463</v>
      </c>
      <c r="E115" s="19">
        <v>26</v>
      </c>
      <c r="F115" s="19">
        <v>179</v>
      </c>
      <c r="G115" s="19">
        <v>290</v>
      </c>
      <c r="H115" s="19">
        <v>968</v>
      </c>
      <c r="I115" s="19">
        <v>26</v>
      </c>
      <c r="J115" s="20">
        <v>46.34313055365687</v>
      </c>
      <c r="K115" s="20">
        <v>34</v>
      </c>
      <c r="L115" s="20">
        <v>4.2183622828784122</v>
      </c>
      <c r="M115" s="19">
        <v>23</v>
      </c>
      <c r="N115" s="20">
        <v>21.69811320754717</v>
      </c>
      <c r="O115" s="20">
        <v>36</v>
      </c>
      <c r="P115" s="20">
        <v>89.743589743589752</v>
      </c>
      <c r="Q115" s="20">
        <v>75.506756756756758</v>
      </c>
      <c r="R115" s="19">
        <v>94</v>
      </c>
      <c r="S115" s="20">
        <v>58.024691358024697</v>
      </c>
      <c r="T115" s="19">
        <v>16</v>
      </c>
      <c r="U115" s="20">
        <v>17.20430107526882</v>
      </c>
      <c r="V115" s="19">
        <v>30</v>
      </c>
      <c r="W115" s="20">
        <v>38.961038961038966</v>
      </c>
      <c r="X115" s="19">
        <v>44</v>
      </c>
      <c r="Y115" s="20">
        <v>27.329192546583851</v>
      </c>
      <c r="Z115" s="20">
        <v>15.424164524421593</v>
      </c>
      <c r="AA115" s="20">
        <v>3.5989717223650386</v>
      </c>
      <c r="AB115" s="19">
        <v>74</v>
      </c>
      <c r="AC115" s="20">
        <v>11.12781954887218</v>
      </c>
      <c r="AD115" s="20">
        <v>72.957198443579756</v>
      </c>
      <c r="AE115" s="20">
        <v>29.175946547884184</v>
      </c>
      <c r="AF115" s="20">
        <v>39.601769911504427</v>
      </c>
      <c r="AG115" s="20">
        <v>63.188976377952756</v>
      </c>
      <c r="AH115" s="20">
        <v>77.659574468085097</v>
      </c>
      <c r="AI115" s="20">
        <v>6.5602836879432624</v>
      </c>
      <c r="AJ115" s="3">
        <v>380</v>
      </c>
      <c r="AK115" s="6">
        <v>41</v>
      </c>
      <c r="AL115" s="6">
        <v>1366</v>
      </c>
      <c r="AM115" s="6">
        <v>0</v>
      </c>
      <c r="AN115" s="6">
        <v>15</v>
      </c>
      <c r="AO115" s="6">
        <v>3</v>
      </c>
      <c r="AP115" s="6">
        <v>0</v>
      </c>
      <c r="AQ115" s="6">
        <v>12</v>
      </c>
      <c r="AR115" s="6">
        <v>733</v>
      </c>
      <c r="AS115" s="6">
        <v>50.76177285318559</v>
      </c>
      <c r="AT115" s="138">
        <v>3</v>
      </c>
      <c r="AU115" s="138">
        <v>63</v>
      </c>
      <c r="AV115" s="138">
        <v>0</v>
      </c>
      <c r="AW115" s="138">
        <v>0</v>
      </c>
      <c r="AX115" s="138">
        <v>66</v>
      </c>
      <c r="AY115" s="6">
        <v>57.522743177046884</v>
      </c>
      <c r="AZ115" s="6">
        <v>9</v>
      </c>
      <c r="BA115" s="6">
        <v>1.1553273427471118</v>
      </c>
      <c r="BB115" s="6">
        <v>0</v>
      </c>
      <c r="BC115" s="6">
        <v>816</v>
      </c>
      <c r="BD115" s="6">
        <v>56.275862068965523</v>
      </c>
      <c r="BE115" s="6">
        <v>97</v>
      </c>
      <c r="BF115" s="6">
        <v>32.993197278911559</v>
      </c>
      <c r="BG115" s="6">
        <v>664</v>
      </c>
      <c r="BH115" s="6">
        <v>69.022869022869031</v>
      </c>
      <c r="BI115" s="6">
        <v>16</v>
      </c>
      <c r="BJ115" s="6">
        <v>69.565217391304344</v>
      </c>
      <c r="BK115" s="6">
        <v>290</v>
      </c>
    </row>
    <row r="116" spans="1:63" x14ac:dyDescent="0.35">
      <c r="A116" s="28">
        <v>110</v>
      </c>
      <c r="C116" s="18" t="s">
        <v>16</v>
      </c>
      <c r="D116" s="15">
        <v>221</v>
      </c>
      <c r="E116" s="19">
        <v>0</v>
      </c>
      <c r="F116" s="19">
        <v>0</v>
      </c>
      <c r="G116" s="19">
        <v>3</v>
      </c>
      <c r="H116" s="19">
        <v>170</v>
      </c>
      <c r="I116" s="19">
        <v>43</v>
      </c>
      <c r="J116" s="20">
        <v>52.941176470588239</v>
      </c>
      <c r="K116" s="20">
        <v>11</v>
      </c>
      <c r="L116" s="20">
        <v>18.64406779661017</v>
      </c>
      <c r="M116" s="19">
        <v>0</v>
      </c>
      <c r="N116" s="20">
        <v>0</v>
      </c>
      <c r="O116" s="20">
        <v>28</v>
      </c>
      <c r="P116" s="20">
        <v>100</v>
      </c>
      <c r="Q116" s="20">
        <v>50.239234449760758</v>
      </c>
      <c r="R116" s="19">
        <v>0</v>
      </c>
      <c r="S116" s="20">
        <v>0</v>
      </c>
      <c r="T116" s="19">
        <v>0</v>
      </c>
      <c r="U116" s="20">
        <v>0</v>
      </c>
      <c r="V116" s="19">
        <v>0</v>
      </c>
      <c r="W116" s="20">
        <v>0</v>
      </c>
      <c r="X116" s="19">
        <v>0</v>
      </c>
      <c r="Y116" s="20">
        <v>0</v>
      </c>
      <c r="Z116" s="20">
        <v>24.074074074074073</v>
      </c>
      <c r="AA116" s="20">
        <v>29.629629629629626</v>
      </c>
      <c r="AB116" s="19">
        <v>12</v>
      </c>
      <c r="AC116" s="20">
        <v>9.9173553719008272</v>
      </c>
      <c r="AD116" s="20">
        <v>82.051282051282044</v>
      </c>
      <c r="AE116" s="20">
        <v>49.450549450549453</v>
      </c>
      <c r="AF116" s="20">
        <v>0</v>
      </c>
      <c r="AG116" s="20">
        <v>65.822784810126578</v>
      </c>
      <c r="AH116" s="20">
        <v>60.576923076923073</v>
      </c>
      <c r="AI116" s="20">
        <v>9.6153846153846168</v>
      </c>
      <c r="AJ116" s="3">
        <v>393.42105263157896</v>
      </c>
      <c r="AK116" s="6">
        <v>142</v>
      </c>
      <c r="AL116" s="6">
        <v>16</v>
      </c>
      <c r="AM116" s="6">
        <v>0</v>
      </c>
      <c r="AN116" s="6">
        <v>0</v>
      </c>
      <c r="AO116" s="6">
        <v>0</v>
      </c>
      <c r="AP116" s="6">
        <v>4</v>
      </c>
      <c r="AQ116" s="6">
        <v>44</v>
      </c>
      <c r="AR116" s="6">
        <v>7</v>
      </c>
      <c r="AS116" s="6">
        <v>3.3980582524271843</v>
      </c>
      <c r="AT116" s="138">
        <v>0</v>
      </c>
      <c r="AU116" s="138">
        <v>0</v>
      </c>
      <c r="AV116" s="138">
        <v>0</v>
      </c>
      <c r="AW116" s="138">
        <v>0</v>
      </c>
      <c r="AX116" s="138">
        <v>0</v>
      </c>
      <c r="AY116" s="6">
        <v>9.5693779904306222</v>
      </c>
      <c r="AZ116" s="6">
        <v>0</v>
      </c>
      <c r="BA116" s="6">
        <v>0</v>
      </c>
      <c r="BB116" s="6">
        <v>0</v>
      </c>
      <c r="BC116" s="6">
        <v>94</v>
      </c>
      <c r="BD116" s="6">
        <v>42.727272727272727</v>
      </c>
      <c r="BE116" s="6">
        <v>0</v>
      </c>
      <c r="BF116" s="6">
        <v>0</v>
      </c>
      <c r="BG116" s="6">
        <v>56</v>
      </c>
      <c r="BH116" s="6">
        <v>34.355828220858896</v>
      </c>
      <c r="BI116" s="6">
        <v>35</v>
      </c>
      <c r="BJ116" s="6">
        <v>83.333333333333343</v>
      </c>
      <c r="BK116" s="6">
        <v>3</v>
      </c>
    </row>
    <row r="117" spans="1:63" x14ac:dyDescent="0.35">
      <c r="A117" s="28">
        <v>111</v>
      </c>
      <c r="C117" s="18" t="s">
        <v>138</v>
      </c>
      <c r="D117" s="15">
        <v>2394</v>
      </c>
      <c r="E117" s="19">
        <v>24</v>
      </c>
      <c r="F117" s="19">
        <v>120</v>
      </c>
      <c r="G117" s="19">
        <v>225</v>
      </c>
      <c r="H117" s="19">
        <v>1763</v>
      </c>
      <c r="I117" s="19">
        <v>286</v>
      </c>
      <c r="J117" s="20">
        <v>53.884711779448622</v>
      </c>
      <c r="K117" s="20">
        <v>94</v>
      </c>
      <c r="L117" s="20">
        <v>9.3346573982125118</v>
      </c>
      <c r="M117" s="19">
        <v>5</v>
      </c>
      <c r="N117" s="20">
        <v>5.2083333333333339</v>
      </c>
      <c r="O117" s="20">
        <v>141</v>
      </c>
      <c r="P117" s="20">
        <v>89.361702127659569</v>
      </c>
      <c r="Q117" s="20">
        <v>23.010064043915829</v>
      </c>
      <c r="R117" s="19">
        <v>4</v>
      </c>
      <c r="S117" s="20">
        <v>3.225806451612903</v>
      </c>
      <c r="T117" s="19">
        <v>4</v>
      </c>
      <c r="U117" s="20">
        <v>6.557377049180328</v>
      </c>
      <c r="V117" s="19">
        <v>11</v>
      </c>
      <c r="W117" s="20">
        <v>16.666666666666664</v>
      </c>
      <c r="X117" s="19">
        <v>12</v>
      </c>
      <c r="Y117" s="20">
        <v>9.8360655737704921</v>
      </c>
      <c r="Z117" s="20">
        <v>20.486815415821503</v>
      </c>
      <c r="AA117" s="20">
        <v>43.81338742393509</v>
      </c>
      <c r="AB117" s="19">
        <v>126</v>
      </c>
      <c r="AC117" s="20">
        <v>9.9212598425196852</v>
      </c>
      <c r="AD117" s="20">
        <v>74.869791666666657</v>
      </c>
      <c r="AE117" s="20">
        <v>52.843846949327819</v>
      </c>
      <c r="AF117" s="20">
        <v>39.484978540772531</v>
      </c>
      <c r="AG117" s="20">
        <v>66.986959505833909</v>
      </c>
      <c r="AH117" s="20">
        <v>44.555353901996369</v>
      </c>
      <c r="AI117" s="20">
        <v>27.132486388384752</v>
      </c>
      <c r="AJ117" s="3">
        <v>403.125</v>
      </c>
      <c r="AK117" s="6">
        <v>407</v>
      </c>
      <c r="AL117" s="6">
        <v>218</v>
      </c>
      <c r="AM117" s="6">
        <v>0</v>
      </c>
      <c r="AN117" s="6">
        <v>10</v>
      </c>
      <c r="AO117" s="6">
        <v>0</v>
      </c>
      <c r="AP117" s="6">
        <v>9</v>
      </c>
      <c r="AQ117" s="6">
        <v>1653</v>
      </c>
      <c r="AR117" s="6">
        <v>393</v>
      </c>
      <c r="AS117" s="6">
        <v>17.020355132091815</v>
      </c>
      <c r="AT117" s="138">
        <v>21</v>
      </c>
      <c r="AU117" s="138">
        <v>0</v>
      </c>
      <c r="AV117" s="138">
        <v>3</v>
      </c>
      <c r="AW117" s="138">
        <v>3</v>
      </c>
      <c r="AX117" s="138">
        <v>27</v>
      </c>
      <c r="AY117" s="6">
        <v>15.711805555555555</v>
      </c>
      <c r="AZ117" s="6">
        <v>9</v>
      </c>
      <c r="BA117" s="6">
        <v>0.90180360721442887</v>
      </c>
      <c r="BB117" s="6">
        <v>10</v>
      </c>
      <c r="BC117" s="6">
        <v>1079</v>
      </c>
      <c r="BD117" s="6">
        <v>45.393352965923434</v>
      </c>
      <c r="BE117" s="6">
        <v>20</v>
      </c>
      <c r="BF117" s="6">
        <v>9.0909090909090917</v>
      </c>
      <c r="BG117" s="6">
        <v>795</v>
      </c>
      <c r="BH117" s="6">
        <v>45.532646048109967</v>
      </c>
      <c r="BI117" s="6">
        <v>233</v>
      </c>
      <c r="BJ117" s="6">
        <v>82.62411347517731</v>
      </c>
      <c r="BK117" s="6">
        <v>225</v>
      </c>
    </row>
    <row r="118" spans="1:63" x14ac:dyDescent="0.35">
      <c r="A118" s="28">
        <v>112</v>
      </c>
      <c r="C118" s="18" t="s">
        <v>2</v>
      </c>
      <c r="D118" s="15">
        <v>123</v>
      </c>
      <c r="E118" s="19">
        <v>0</v>
      </c>
      <c r="F118" s="19">
        <v>7</v>
      </c>
      <c r="G118" s="19">
        <v>20</v>
      </c>
      <c r="H118" s="19">
        <v>90</v>
      </c>
      <c r="I118" s="19">
        <v>3</v>
      </c>
      <c r="J118" s="20">
        <v>50.40650406504065</v>
      </c>
      <c r="K118" s="20">
        <v>0</v>
      </c>
      <c r="L118" s="20">
        <v>0</v>
      </c>
      <c r="M118" s="19">
        <v>0</v>
      </c>
      <c r="N118" s="20">
        <v>0</v>
      </c>
      <c r="O118" s="20">
        <v>16</v>
      </c>
      <c r="P118" s="20">
        <v>59.090909090909093</v>
      </c>
      <c r="Q118" s="20">
        <v>35.714285714285715</v>
      </c>
      <c r="R118" s="19">
        <v>3</v>
      </c>
      <c r="S118" s="20">
        <v>42.857142857142854</v>
      </c>
      <c r="T118" s="19">
        <v>3</v>
      </c>
      <c r="U118" s="20">
        <v>42.857142857142854</v>
      </c>
      <c r="V118" s="19">
        <v>0</v>
      </c>
      <c r="W118" s="20">
        <v>0</v>
      </c>
      <c r="X118" s="19">
        <v>3</v>
      </c>
      <c r="Y118" s="20">
        <v>100</v>
      </c>
      <c r="Z118" s="20">
        <v>10.638297872340425</v>
      </c>
      <c r="AA118" s="20">
        <v>0</v>
      </c>
      <c r="AB118" s="19">
        <v>12</v>
      </c>
      <c r="AC118" s="20">
        <v>17.391304347826086</v>
      </c>
      <c r="AD118" s="20">
        <v>73.80952380952381</v>
      </c>
      <c r="AE118" s="20">
        <v>45.454545454545453</v>
      </c>
      <c r="AF118" s="20">
        <v>75</v>
      </c>
      <c r="AG118" s="20">
        <v>58.666666666666664</v>
      </c>
      <c r="AH118" s="20">
        <v>56.896551724137936</v>
      </c>
      <c r="AI118" s="20">
        <v>8.6206896551724146</v>
      </c>
      <c r="AJ118" s="3">
        <v>713.46153846153845</v>
      </c>
      <c r="AK118" s="6">
        <v>0</v>
      </c>
      <c r="AL118" s="6">
        <v>105</v>
      </c>
      <c r="AM118" s="6">
        <v>0</v>
      </c>
      <c r="AN118" s="6">
        <v>4</v>
      </c>
      <c r="AO118" s="6">
        <v>0</v>
      </c>
      <c r="AP118" s="6">
        <v>0</v>
      </c>
      <c r="AQ118" s="6">
        <v>6</v>
      </c>
      <c r="AR118" s="6">
        <v>16</v>
      </c>
      <c r="AS118" s="6">
        <v>13.793103448275861</v>
      </c>
      <c r="AT118" s="138"/>
      <c r="AU118" s="138"/>
      <c r="AV118" s="138"/>
      <c r="AW118" s="138"/>
      <c r="AX118" s="138"/>
      <c r="AY118" s="6">
        <v>80.341880341880341</v>
      </c>
      <c r="AZ118" s="6">
        <v>0</v>
      </c>
      <c r="BA118" s="6">
        <v>0</v>
      </c>
      <c r="BB118" s="6">
        <v>0</v>
      </c>
      <c r="BC118" s="6">
        <v>8</v>
      </c>
      <c r="BD118" s="6">
        <v>6.4516129032258061</v>
      </c>
      <c r="BE118" s="6">
        <v>0</v>
      </c>
      <c r="BF118" s="6">
        <v>0</v>
      </c>
      <c r="BG118" s="6">
        <v>0</v>
      </c>
      <c r="BH118" s="6">
        <v>0</v>
      </c>
      <c r="BI118" s="6">
        <v>0</v>
      </c>
      <c r="BJ118" s="6">
        <v>0</v>
      </c>
      <c r="BK118" s="6">
        <v>20</v>
      </c>
    </row>
    <row r="119" spans="1:63" x14ac:dyDescent="0.35">
      <c r="A119" s="28">
        <v>113</v>
      </c>
      <c r="C119" s="18" t="s">
        <v>6</v>
      </c>
      <c r="D119" s="15">
        <v>2282</v>
      </c>
      <c r="E119" s="19">
        <v>5</v>
      </c>
      <c r="F119" s="19">
        <v>6</v>
      </c>
      <c r="G119" s="19">
        <v>18</v>
      </c>
      <c r="H119" s="19">
        <v>964</v>
      </c>
      <c r="I119" s="19">
        <v>1300</v>
      </c>
      <c r="J119" s="20">
        <v>52.015775635407536</v>
      </c>
      <c r="K119" s="20">
        <v>16</v>
      </c>
      <c r="L119" s="20">
        <v>11.267605633802818</v>
      </c>
      <c r="M119" s="19">
        <v>0</v>
      </c>
      <c r="N119" s="20">
        <v>0</v>
      </c>
      <c r="O119" s="20">
        <v>146</v>
      </c>
      <c r="P119" s="20">
        <v>83.216783216783213</v>
      </c>
      <c r="Q119" s="20">
        <v>58.963585434173673</v>
      </c>
      <c r="R119" s="19">
        <v>0</v>
      </c>
      <c r="S119" s="20">
        <v>0</v>
      </c>
      <c r="T119" s="19">
        <v>0</v>
      </c>
      <c r="U119" s="20">
        <v>0</v>
      </c>
      <c r="V119" s="19">
        <v>0</v>
      </c>
      <c r="W119" s="20">
        <v>0</v>
      </c>
      <c r="X119" s="19">
        <v>0</v>
      </c>
      <c r="Y119" s="20">
        <v>0</v>
      </c>
      <c r="Z119" s="20">
        <v>39.097744360902254</v>
      </c>
      <c r="AA119" s="20">
        <v>27.819548872180448</v>
      </c>
      <c r="AB119" s="19">
        <v>30</v>
      </c>
      <c r="AC119" s="20">
        <v>4.7393364928909953</v>
      </c>
      <c r="AD119" s="20">
        <v>72.463768115942031</v>
      </c>
      <c r="AE119" s="20">
        <v>52.4416135881104</v>
      </c>
      <c r="AF119" s="20">
        <v>46.666666666666664</v>
      </c>
      <c r="AG119" s="20">
        <v>62.513661202185787</v>
      </c>
      <c r="AH119" s="20">
        <v>53.898305084745765</v>
      </c>
      <c r="AI119" s="20">
        <v>19.830508474576273</v>
      </c>
      <c r="AJ119" s="3">
        <v>391.89686924493554</v>
      </c>
      <c r="AK119" s="6">
        <v>0</v>
      </c>
      <c r="AL119" s="6">
        <v>2168</v>
      </c>
      <c r="AM119" s="6">
        <v>0</v>
      </c>
      <c r="AN119" s="6">
        <v>5</v>
      </c>
      <c r="AO119" s="6">
        <v>0</v>
      </c>
      <c r="AP119" s="6">
        <v>0</v>
      </c>
      <c r="AQ119" s="6">
        <v>62</v>
      </c>
      <c r="AR119" s="6">
        <v>18</v>
      </c>
      <c r="AS119" s="6">
        <v>0.81818181818181823</v>
      </c>
      <c r="AT119" s="138">
        <v>0</v>
      </c>
      <c r="AU119" s="138">
        <v>0</v>
      </c>
      <c r="AV119" s="138">
        <v>0</v>
      </c>
      <c r="AW119" s="138">
        <v>0</v>
      </c>
      <c r="AX119" s="138">
        <v>0</v>
      </c>
      <c r="AY119" s="6">
        <v>8.4810733109726879</v>
      </c>
      <c r="AZ119" s="6">
        <v>4</v>
      </c>
      <c r="BA119" s="6">
        <v>2.8985507246376812</v>
      </c>
      <c r="BB119" s="6">
        <v>275</v>
      </c>
      <c r="BC119" s="6">
        <v>536</v>
      </c>
      <c r="BD119" s="6">
        <v>23.85402759234535</v>
      </c>
      <c r="BE119" s="6">
        <v>0</v>
      </c>
      <c r="BF119" s="6">
        <v>0</v>
      </c>
      <c r="BG119" s="6">
        <v>72</v>
      </c>
      <c r="BH119" s="6">
        <v>7.5550891920251839</v>
      </c>
      <c r="BI119" s="6">
        <v>469</v>
      </c>
      <c r="BJ119" s="6">
        <v>36.669272869429243</v>
      </c>
      <c r="BK119" s="6">
        <v>18</v>
      </c>
    </row>
    <row r="120" spans="1:63" x14ac:dyDescent="0.35">
      <c r="A120" s="28">
        <v>114</v>
      </c>
      <c r="C120" s="18" t="s">
        <v>10</v>
      </c>
      <c r="D120" s="15">
        <v>1012</v>
      </c>
      <c r="E120" s="19">
        <v>16</v>
      </c>
      <c r="F120" s="19">
        <v>102</v>
      </c>
      <c r="G120" s="19">
        <v>66</v>
      </c>
      <c r="H120" s="19">
        <v>519</v>
      </c>
      <c r="I120" s="19">
        <v>327</v>
      </c>
      <c r="J120" s="20">
        <v>49.703557312252968</v>
      </c>
      <c r="K120" s="20">
        <v>15</v>
      </c>
      <c r="L120" s="20">
        <v>8.1967213114754092</v>
      </c>
      <c r="M120" s="19">
        <v>5</v>
      </c>
      <c r="N120" s="20">
        <v>15.625</v>
      </c>
      <c r="O120" s="20">
        <v>70</v>
      </c>
      <c r="P120" s="20">
        <v>65.151515151515156</v>
      </c>
      <c r="Q120" s="20">
        <v>20.780711825487945</v>
      </c>
      <c r="R120" s="19">
        <v>0</v>
      </c>
      <c r="S120" s="20">
        <v>0</v>
      </c>
      <c r="T120" s="19">
        <v>0</v>
      </c>
      <c r="U120" s="20">
        <v>0</v>
      </c>
      <c r="V120" s="19">
        <v>3</v>
      </c>
      <c r="W120" s="20">
        <v>14.285714285714285</v>
      </c>
      <c r="X120" s="19">
        <v>9</v>
      </c>
      <c r="Y120" s="20">
        <v>21.428571428571427</v>
      </c>
      <c r="Z120" s="20">
        <v>15.300546448087433</v>
      </c>
      <c r="AA120" s="20">
        <v>64.480874316939889</v>
      </c>
      <c r="AB120" s="19">
        <v>41</v>
      </c>
      <c r="AC120" s="20">
        <v>11.232876712328768</v>
      </c>
      <c r="AD120" s="20">
        <v>69.879518072289159</v>
      </c>
      <c r="AE120" s="20">
        <v>45.247148288973385</v>
      </c>
      <c r="AF120" s="20">
        <v>41.428571428571431</v>
      </c>
      <c r="AG120" s="20">
        <v>60.958904109589042</v>
      </c>
      <c r="AH120" s="20">
        <v>23.1023102310231</v>
      </c>
      <c r="AI120" s="20">
        <v>40.264026402640262</v>
      </c>
      <c r="AJ120" s="3">
        <v>421.78217821782181</v>
      </c>
      <c r="AK120" s="6">
        <v>0</v>
      </c>
      <c r="AL120" s="6">
        <v>877</v>
      </c>
      <c r="AM120" s="6">
        <v>0</v>
      </c>
      <c r="AN120" s="6">
        <v>118</v>
      </c>
      <c r="AO120" s="6">
        <v>0</v>
      </c>
      <c r="AP120" s="6">
        <v>0</v>
      </c>
      <c r="AQ120" s="6">
        <v>4</v>
      </c>
      <c r="AR120" s="6">
        <v>122</v>
      </c>
      <c r="AS120" s="6">
        <v>12.5</v>
      </c>
      <c r="AT120" s="138">
        <v>1</v>
      </c>
      <c r="AU120" s="138">
        <v>0</v>
      </c>
      <c r="AV120" s="138">
        <v>0</v>
      </c>
      <c r="AW120" s="138">
        <v>0</v>
      </c>
      <c r="AX120" s="138">
        <v>1</v>
      </c>
      <c r="AY120" s="6">
        <v>28.646379853095489</v>
      </c>
      <c r="AZ120" s="6">
        <v>5</v>
      </c>
      <c r="BA120" s="6">
        <v>2.9411764705882351</v>
      </c>
      <c r="BB120" s="6">
        <v>54</v>
      </c>
      <c r="BC120" s="6">
        <v>142</v>
      </c>
      <c r="BD120" s="6">
        <v>14.059405940594061</v>
      </c>
      <c r="BE120" s="6">
        <v>6</v>
      </c>
      <c r="BF120" s="6">
        <v>9.2307692307692317</v>
      </c>
      <c r="BG120" s="6">
        <v>56</v>
      </c>
      <c r="BH120" s="6">
        <v>10.810810810810811</v>
      </c>
      <c r="BI120" s="6">
        <v>72</v>
      </c>
      <c r="BJ120" s="6">
        <v>21.818181818181817</v>
      </c>
      <c r="BK120" s="6">
        <v>66</v>
      </c>
    </row>
    <row r="121" spans="1:63" x14ac:dyDescent="0.35">
      <c r="A121" s="28">
        <v>115</v>
      </c>
      <c r="C121" s="18" t="s">
        <v>277</v>
      </c>
      <c r="D121" s="15">
        <v>964</v>
      </c>
      <c r="E121" s="19">
        <v>22</v>
      </c>
      <c r="F121" s="19">
        <v>67</v>
      </c>
      <c r="G121" s="19">
        <v>139</v>
      </c>
      <c r="H121" s="19">
        <v>742</v>
      </c>
      <c r="I121" s="19">
        <v>18</v>
      </c>
      <c r="J121" s="20">
        <v>53.11203319502075</v>
      </c>
      <c r="K121" s="20">
        <v>122</v>
      </c>
      <c r="L121" s="20">
        <v>25.576519916142558</v>
      </c>
      <c r="M121" s="19">
        <v>3</v>
      </c>
      <c r="N121" s="20">
        <v>4.225352112676056</v>
      </c>
      <c r="O121" s="20">
        <v>105</v>
      </c>
      <c r="P121" s="20">
        <v>88.349514563106794</v>
      </c>
      <c r="Q121" s="20">
        <v>26.037735849056602</v>
      </c>
      <c r="R121" s="19">
        <v>27</v>
      </c>
      <c r="S121" s="20">
        <v>37.5</v>
      </c>
      <c r="T121" s="19">
        <v>8</v>
      </c>
      <c r="U121" s="20">
        <v>26.666666666666668</v>
      </c>
      <c r="V121" s="19">
        <v>11</v>
      </c>
      <c r="W121" s="20">
        <v>25</v>
      </c>
      <c r="X121" s="19">
        <v>17</v>
      </c>
      <c r="Y121" s="20">
        <v>23.611111111111111</v>
      </c>
      <c r="Z121" s="20">
        <v>36.734693877551024</v>
      </c>
      <c r="AA121" s="20">
        <v>12.925170068027212</v>
      </c>
      <c r="AB121" s="19">
        <v>94</v>
      </c>
      <c r="AC121" s="20">
        <v>15.745393634840871</v>
      </c>
      <c r="AD121" s="20">
        <v>76.32311977715878</v>
      </c>
      <c r="AE121" s="20">
        <v>51.771117166212534</v>
      </c>
      <c r="AF121" s="20">
        <v>50</v>
      </c>
      <c r="AG121" s="20">
        <v>67.978533094812164</v>
      </c>
      <c r="AH121" s="20">
        <v>55.093555093555089</v>
      </c>
      <c r="AI121" s="20">
        <v>10.810810810810811</v>
      </c>
      <c r="AJ121" s="3">
        <v>534.15178571428567</v>
      </c>
      <c r="AK121" s="6">
        <v>0</v>
      </c>
      <c r="AL121" s="6">
        <v>726</v>
      </c>
      <c r="AM121" s="6">
        <v>0</v>
      </c>
      <c r="AN121" s="6">
        <v>175</v>
      </c>
      <c r="AO121" s="6">
        <v>0</v>
      </c>
      <c r="AP121" s="6">
        <v>0</v>
      </c>
      <c r="AQ121" s="6">
        <v>23</v>
      </c>
      <c r="AR121" s="6">
        <v>230</v>
      </c>
      <c r="AS121" s="6">
        <v>25.219298245614034</v>
      </c>
      <c r="AT121" s="138">
        <v>24</v>
      </c>
      <c r="AU121" s="138">
        <v>15</v>
      </c>
      <c r="AV121" s="138">
        <v>0</v>
      </c>
      <c r="AW121" s="138">
        <v>2</v>
      </c>
      <c r="AX121" s="138">
        <v>41</v>
      </c>
      <c r="AY121" s="6">
        <v>59.868421052631582</v>
      </c>
      <c r="AZ121" s="6">
        <v>0</v>
      </c>
      <c r="BA121" s="6">
        <v>0</v>
      </c>
      <c r="BB121" s="6">
        <v>5</v>
      </c>
      <c r="BC121" s="6">
        <v>166</v>
      </c>
      <c r="BD121" s="6">
        <v>17.49209694415174</v>
      </c>
      <c r="BE121" s="6">
        <v>18</v>
      </c>
      <c r="BF121" s="6">
        <v>12.676056338028168</v>
      </c>
      <c r="BG121" s="6">
        <v>119</v>
      </c>
      <c r="BH121" s="6">
        <v>16.256830601092894</v>
      </c>
      <c r="BI121" s="6">
        <v>13</v>
      </c>
      <c r="BJ121" s="6">
        <v>72.222222222222214</v>
      </c>
      <c r="BK121" s="6">
        <v>139</v>
      </c>
    </row>
    <row r="122" spans="1:63" x14ac:dyDescent="0.35">
      <c r="A122" s="28">
        <v>116</v>
      </c>
      <c r="C122" s="18" t="s">
        <v>1</v>
      </c>
      <c r="D122" s="15">
        <v>602</v>
      </c>
      <c r="E122" s="19">
        <v>3</v>
      </c>
      <c r="F122" s="19">
        <v>29</v>
      </c>
      <c r="G122" s="19">
        <v>36</v>
      </c>
      <c r="H122" s="19">
        <v>461</v>
      </c>
      <c r="I122" s="19">
        <v>81</v>
      </c>
      <c r="J122" s="20">
        <v>55.149501661129563</v>
      </c>
      <c r="K122" s="20">
        <v>34</v>
      </c>
      <c r="L122" s="20">
        <v>14.529914529914532</v>
      </c>
      <c r="M122" s="19">
        <v>0</v>
      </c>
      <c r="N122" s="20">
        <v>0</v>
      </c>
      <c r="O122" s="20">
        <v>43</v>
      </c>
      <c r="P122" s="20">
        <v>75.609756097560975</v>
      </c>
      <c r="Q122" s="20">
        <v>22.603978300180831</v>
      </c>
      <c r="R122" s="19">
        <v>0</v>
      </c>
      <c r="S122" s="20">
        <v>0</v>
      </c>
      <c r="T122" s="19">
        <v>0</v>
      </c>
      <c r="U122" s="20">
        <v>0</v>
      </c>
      <c r="V122" s="19">
        <v>0</v>
      </c>
      <c r="W122" s="20">
        <v>0</v>
      </c>
      <c r="X122" s="19">
        <v>4</v>
      </c>
      <c r="Y122" s="20">
        <v>25</v>
      </c>
      <c r="Z122" s="20">
        <v>43.835616438356162</v>
      </c>
      <c r="AA122" s="20">
        <v>22.37442922374429</v>
      </c>
      <c r="AB122" s="19">
        <v>37</v>
      </c>
      <c r="AC122" s="20">
        <v>10.10928961748634</v>
      </c>
      <c r="AD122" s="20">
        <v>79.024390243902445</v>
      </c>
      <c r="AE122" s="20">
        <v>59.842519685039377</v>
      </c>
      <c r="AF122" s="20">
        <v>57.142857142857139</v>
      </c>
      <c r="AG122" s="20">
        <v>70.496083550913838</v>
      </c>
      <c r="AH122" s="20">
        <v>44.27244582043344</v>
      </c>
      <c r="AI122" s="20">
        <v>24.767801857585141</v>
      </c>
      <c r="AJ122" s="3">
        <v>681.77966101694915</v>
      </c>
      <c r="AK122" s="6">
        <v>0</v>
      </c>
      <c r="AL122" s="6">
        <v>184</v>
      </c>
      <c r="AM122" s="6">
        <v>281</v>
      </c>
      <c r="AN122" s="6">
        <v>75</v>
      </c>
      <c r="AO122" s="6">
        <v>0</v>
      </c>
      <c r="AP122" s="6">
        <v>3</v>
      </c>
      <c r="AQ122" s="6">
        <v>37</v>
      </c>
      <c r="AR122" s="6">
        <v>86</v>
      </c>
      <c r="AS122" s="6">
        <v>14.776632302405499</v>
      </c>
      <c r="AT122" s="138">
        <v>0</v>
      </c>
      <c r="AU122" s="138">
        <v>0</v>
      </c>
      <c r="AV122" s="138">
        <v>0</v>
      </c>
      <c r="AW122" s="138">
        <v>0</v>
      </c>
      <c r="AX122" s="138">
        <v>0</v>
      </c>
      <c r="AY122" s="6">
        <v>32.675044883303414</v>
      </c>
      <c r="AZ122" s="6">
        <v>3</v>
      </c>
      <c r="BA122" s="6">
        <v>1.3043478260869565</v>
      </c>
      <c r="BB122" s="6">
        <v>14</v>
      </c>
      <c r="BC122" s="6">
        <v>21</v>
      </c>
      <c r="BD122" s="6">
        <v>3.595890410958904</v>
      </c>
      <c r="BE122" s="6">
        <v>0</v>
      </c>
      <c r="BF122" s="6">
        <v>0</v>
      </c>
      <c r="BG122" s="6">
        <v>8</v>
      </c>
      <c r="BH122" s="6">
        <v>1.7738359201773837</v>
      </c>
      <c r="BI122" s="6">
        <v>15</v>
      </c>
      <c r="BJ122" s="6">
        <v>19.230769230769234</v>
      </c>
      <c r="BK122" s="6">
        <v>36</v>
      </c>
    </row>
    <row r="123" spans="1:63" x14ac:dyDescent="0.35">
      <c r="A123" s="28">
        <v>117</v>
      </c>
      <c r="C123" s="18" t="s">
        <v>7</v>
      </c>
      <c r="D123" s="15">
        <v>2216</v>
      </c>
      <c r="E123" s="19">
        <v>16</v>
      </c>
      <c r="F123" s="19">
        <v>33</v>
      </c>
      <c r="G123" s="19">
        <v>22</v>
      </c>
      <c r="H123" s="19">
        <v>687</v>
      </c>
      <c r="I123" s="19">
        <v>1474</v>
      </c>
      <c r="J123" s="20">
        <v>52.075812274368225</v>
      </c>
      <c r="K123" s="20">
        <v>5</v>
      </c>
      <c r="L123" s="20">
        <v>5.1546391752577314</v>
      </c>
      <c r="M123" s="19">
        <v>0</v>
      </c>
      <c r="N123" s="20">
        <v>0</v>
      </c>
      <c r="O123" s="20">
        <v>159</v>
      </c>
      <c r="P123" s="20">
        <v>82.389937106918239</v>
      </c>
      <c r="Q123" s="20">
        <v>73.760231102551757</v>
      </c>
      <c r="R123" s="19">
        <v>0</v>
      </c>
      <c r="S123" s="20">
        <v>0</v>
      </c>
      <c r="T123" s="19">
        <v>0</v>
      </c>
      <c r="U123" s="20">
        <v>0</v>
      </c>
      <c r="V123" s="19">
        <v>0</v>
      </c>
      <c r="W123" s="118">
        <v>0</v>
      </c>
      <c r="X123" s="19">
        <v>0</v>
      </c>
      <c r="Y123" s="20">
        <v>0</v>
      </c>
      <c r="Z123" s="20">
        <v>37.5</v>
      </c>
      <c r="AA123" s="20">
        <v>18.75</v>
      </c>
      <c r="AB123" s="19">
        <v>27</v>
      </c>
      <c r="AC123" s="20">
        <v>6.4133016627078394</v>
      </c>
      <c r="AD123" s="20">
        <v>69.505494505494497</v>
      </c>
      <c r="AE123" s="20">
        <v>41.433021806853581</v>
      </c>
      <c r="AF123" s="20">
        <v>78.571428571428569</v>
      </c>
      <c r="AG123" s="20">
        <v>54.575163398692808</v>
      </c>
      <c r="AH123" s="20">
        <v>48.947368421052637</v>
      </c>
      <c r="AI123" s="20">
        <v>21.842105263157897</v>
      </c>
      <c r="AJ123" s="3">
        <v>377.65625</v>
      </c>
      <c r="AK123" s="6">
        <v>0</v>
      </c>
      <c r="AL123" s="6">
        <v>2107</v>
      </c>
      <c r="AM123" s="6">
        <v>0</v>
      </c>
      <c r="AN123" s="6">
        <v>17</v>
      </c>
      <c r="AO123" s="6">
        <v>0</v>
      </c>
      <c r="AP123" s="6">
        <v>0</v>
      </c>
      <c r="AQ123" s="6">
        <v>53</v>
      </c>
      <c r="AR123" s="6">
        <v>80</v>
      </c>
      <c r="AS123" s="6">
        <v>3.734827264239029</v>
      </c>
      <c r="AT123" s="138">
        <v>0</v>
      </c>
      <c r="AU123" s="138">
        <v>0</v>
      </c>
      <c r="AV123" s="138">
        <v>0</v>
      </c>
      <c r="AW123" s="138">
        <v>0</v>
      </c>
      <c r="AX123" s="138">
        <v>0</v>
      </c>
      <c r="AY123" s="6">
        <v>10.292682926829269</v>
      </c>
      <c r="AZ123" s="6">
        <v>0</v>
      </c>
      <c r="BA123" s="6">
        <v>0</v>
      </c>
      <c r="BB123" s="6">
        <v>210</v>
      </c>
      <c r="BC123" s="6">
        <v>769</v>
      </c>
      <c r="BD123" s="6">
        <v>34.89110707803993</v>
      </c>
      <c r="BE123" s="6">
        <v>3</v>
      </c>
      <c r="BF123" s="6">
        <v>10.714285714285714</v>
      </c>
      <c r="BG123" s="6">
        <v>95</v>
      </c>
      <c r="BH123" s="6">
        <v>13.970588235294118</v>
      </c>
      <c r="BI123" s="6">
        <v>661</v>
      </c>
      <c r="BJ123" s="6">
        <v>45.242984257357975</v>
      </c>
      <c r="BK123" s="6">
        <v>22</v>
      </c>
    </row>
    <row r="124" spans="1:63" x14ac:dyDescent="0.35">
      <c r="A124" s="28">
        <v>118</v>
      </c>
      <c r="C124" s="18" t="s">
        <v>278</v>
      </c>
      <c r="D124" s="15">
        <v>515</v>
      </c>
      <c r="E124" s="19">
        <v>6</v>
      </c>
      <c r="F124" s="19">
        <v>6</v>
      </c>
      <c r="G124" s="19">
        <v>64</v>
      </c>
      <c r="H124" s="19">
        <v>413</v>
      </c>
      <c r="I124" s="19">
        <v>35</v>
      </c>
      <c r="J124" s="20">
        <v>51.84466019417475</v>
      </c>
      <c r="K124" s="20">
        <v>23</v>
      </c>
      <c r="L124" s="20">
        <v>7.3717948717948723</v>
      </c>
      <c r="M124" s="19">
        <v>0</v>
      </c>
      <c r="N124" s="20">
        <v>0</v>
      </c>
      <c r="O124" s="20">
        <v>27</v>
      </c>
      <c r="P124" s="20">
        <v>80</v>
      </c>
      <c r="Q124" s="20">
        <v>12.450592885375494</v>
      </c>
      <c r="R124" s="19">
        <v>0</v>
      </c>
      <c r="S124" s="20">
        <v>0</v>
      </c>
      <c r="T124" s="19">
        <v>7</v>
      </c>
      <c r="U124" s="20">
        <v>24.137931034482758</v>
      </c>
      <c r="V124" s="19">
        <v>3</v>
      </c>
      <c r="W124" s="20">
        <v>13.636363636363635</v>
      </c>
      <c r="X124" s="19">
        <v>9</v>
      </c>
      <c r="Y124" s="20">
        <v>16.666666666666664</v>
      </c>
      <c r="Z124" s="20">
        <v>18.892508143322477</v>
      </c>
      <c r="AA124" s="20">
        <v>50.162866449511398</v>
      </c>
      <c r="AB124" s="19">
        <v>25</v>
      </c>
      <c r="AC124" s="20">
        <v>6.6312997347480112</v>
      </c>
      <c r="AD124" s="20">
        <v>83.15789473684211</v>
      </c>
      <c r="AE124" s="20">
        <v>71.698113207547166</v>
      </c>
      <c r="AF124" s="20">
        <v>63.157894736842103</v>
      </c>
      <c r="AG124" s="20">
        <v>76.363636363636374</v>
      </c>
      <c r="AH124" s="20">
        <v>29.44606413994169</v>
      </c>
      <c r="AI124" s="20">
        <v>32.944606413994173</v>
      </c>
      <c r="AJ124" s="3">
        <v>769.38775510204084</v>
      </c>
      <c r="AK124" s="6">
        <v>139</v>
      </c>
      <c r="AL124" s="6">
        <v>90</v>
      </c>
      <c r="AM124" s="6">
        <v>3</v>
      </c>
      <c r="AN124" s="6">
        <v>0</v>
      </c>
      <c r="AO124" s="6">
        <v>0</v>
      </c>
      <c r="AP124" s="6">
        <v>0</v>
      </c>
      <c r="AQ124" s="6">
        <v>260</v>
      </c>
      <c r="AR124" s="6">
        <v>30</v>
      </c>
      <c r="AS124" s="6">
        <v>5.9880239520958085</v>
      </c>
      <c r="AT124" s="138">
        <v>0</v>
      </c>
      <c r="AU124" s="138">
        <v>0</v>
      </c>
      <c r="AV124" s="138">
        <v>1</v>
      </c>
      <c r="AW124" s="138">
        <v>0</v>
      </c>
      <c r="AX124" s="138">
        <v>1</v>
      </c>
      <c r="AY124" s="6">
        <v>16.700201207243463</v>
      </c>
      <c r="AZ124" s="6">
        <v>5</v>
      </c>
      <c r="BA124" s="6">
        <v>1.639344262295082</v>
      </c>
      <c r="BB124" s="6">
        <v>3</v>
      </c>
      <c r="BC124" s="6">
        <v>69</v>
      </c>
      <c r="BD124" s="6">
        <v>13.243761996161229</v>
      </c>
      <c r="BE124" s="6">
        <v>5</v>
      </c>
      <c r="BF124" s="6">
        <v>8.1967213114754092</v>
      </c>
      <c r="BG124" s="6">
        <v>48</v>
      </c>
      <c r="BH124" s="6">
        <v>11.622276029055691</v>
      </c>
      <c r="BI124" s="6">
        <v>15</v>
      </c>
      <c r="BJ124" s="6">
        <v>46.875</v>
      </c>
      <c r="BK124" s="6">
        <v>64</v>
      </c>
    </row>
    <row r="125" spans="1:63" x14ac:dyDescent="0.35">
      <c r="A125" s="28">
        <v>119</v>
      </c>
      <c r="C125" s="18" t="s">
        <v>23</v>
      </c>
      <c r="D125" s="15">
        <v>9279</v>
      </c>
      <c r="E125" s="19">
        <v>246</v>
      </c>
      <c r="F125" s="19">
        <v>594</v>
      </c>
      <c r="G125" s="19">
        <v>1484</v>
      </c>
      <c r="H125" s="19">
        <v>6702</v>
      </c>
      <c r="I125" s="19">
        <v>500</v>
      </c>
      <c r="J125" s="20">
        <v>43.043431404246149</v>
      </c>
      <c r="K125" s="20">
        <v>230</v>
      </c>
      <c r="L125" s="20">
        <v>4.1749863859139591</v>
      </c>
      <c r="M125" s="19">
        <v>29</v>
      </c>
      <c r="N125" s="20">
        <v>7.8590785907859075</v>
      </c>
      <c r="O125" s="20">
        <v>176</v>
      </c>
      <c r="P125" s="20">
        <v>82.857142857142861</v>
      </c>
      <c r="Q125" s="20">
        <v>7.8115611104434564</v>
      </c>
      <c r="R125" s="19">
        <v>24</v>
      </c>
      <c r="S125" s="20">
        <v>2.0671834625323</v>
      </c>
      <c r="T125" s="19">
        <v>25</v>
      </c>
      <c r="U125" s="20">
        <v>3.0450669914738127</v>
      </c>
      <c r="V125" s="19">
        <v>58</v>
      </c>
      <c r="W125" s="20">
        <v>17.901234567901234</v>
      </c>
      <c r="X125" s="19">
        <v>88</v>
      </c>
      <c r="Y125" s="20">
        <v>7.6322636600173466</v>
      </c>
      <c r="Z125" s="20">
        <v>28.84254039834649</v>
      </c>
      <c r="AA125" s="20">
        <v>47.820368282600526</v>
      </c>
      <c r="AB125" s="19">
        <v>489</v>
      </c>
      <c r="AC125" s="20">
        <v>7.7791918549156858</v>
      </c>
      <c r="AD125" s="20">
        <v>85.980795610425247</v>
      </c>
      <c r="AE125" s="20">
        <v>59.319177620492084</v>
      </c>
      <c r="AF125" s="20">
        <v>60.258780036968574</v>
      </c>
      <c r="AG125" s="20">
        <v>79.772492244053765</v>
      </c>
      <c r="AH125" s="20">
        <v>50.948699929725926</v>
      </c>
      <c r="AI125" s="20">
        <v>21.187631763879128</v>
      </c>
      <c r="AJ125" s="3">
        <v>616.5</v>
      </c>
      <c r="AK125" s="6">
        <v>20</v>
      </c>
      <c r="AL125" s="6">
        <v>1549</v>
      </c>
      <c r="AM125" s="6">
        <v>3065</v>
      </c>
      <c r="AN125" s="6">
        <v>183</v>
      </c>
      <c r="AO125" s="6">
        <v>0</v>
      </c>
      <c r="AP125" s="6">
        <v>4041</v>
      </c>
      <c r="AQ125" s="6">
        <v>195</v>
      </c>
      <c r="AR125" s="6">
        <v>3160</v>
      </c>
      <c r="AS125" s="6">
        <v>35.263921437339583</v>
      </c>
      <c r="AT125" s="138">
        <v>23</v>
      </c>
      <c r="AU125" s="138">
        <v>1</v>
      </c>
      <c r="AV125" s="138">
        <v>35</v>
      </c>
      <c r="AW125" s="138">
        <v>99</v>
      </c>
      <c r="AX125" s="138">
        <v>158</v>
      </c>
      <c r="AY125" s="6">
        <v>64.486614706879024</v>
      </c>
      <c r="AZ125" s="6">
        <v>31</v>
      </c>
      <c r="BA125" s="6">
        <v>0.57227247553996674</v>
      </c>
      <c r="BB125" s="6">
        <v>49</v>
      </c>
      <c r="BC125" s="6">
        <v>563</v>
      </c>
      <c r="BD125" s="6">
        <v>6.1182351662682022</v>
      </c>
      <c r="BE125" s="6">
        <v>27</v>
      </c>
      <c r="BF125" s="6">
        <v>1.8292682926829267</v>
      </c>
      <c r="BG125" s="6">
        <v>365</v>
      </c>
      <c r="BH125" s="6">
        <v>5.4928517682468021</v>
      </c>
      <c r="BI125" s="6">
        <v>83</v>
      </c>
      <c r="BJ125" s="6">
        <v>16.767676767676768</v>
      </c>
      <c r="BK125" s="6">
        <v>1484</v>
      </c>
    </row>
    <row r="126" spans="1:63" x14ac:dyDescent="0.35">
      <c r="A126" s="28">
        <v>120</v>
      </c>
      <c r="C126" s="18" t="s">
        <v>19</v>
      </c>
      <c r="D126" s="15">
        <v>391</v>
      </c>
      <c r="E126" s="19">
        <v>9</v>
      </c>
      <c r="F126" s="19">
        <v>19</v>
      </c>
      <c r="G126" s="19">
        <v>27</v>
      </c>
      <c r="H126" s="19">
        <v>330</v>
      </c>
      <c r="I126" s="19">
        <v>18</v>
      </c>
      <c r="J126" s="20">
        <v>57.289002557544755</v>
      </c>
      <c r="K126" s="20">
        <v>14</v>
      </c>
      <c r="L126" s="20">
        <v>5.5118110236220472</v>
      </c>
      <c r="M126" s="19">
        <v>3</v>
      </c>
      <c r="N126" s="20">
        <v>25</v>
      </c>
      <c r="O126" s="20">
        <v>15</v>
      </c>
      <c r="P126" s="20">
        <v>76.923076923076934</v>
      </c>
      <c r="Q126" s="20">
        <v>8.3565459610027855</v>
      </c>
      <c r="R126" s="19">
        <v>0</v>
      </c>
      <c r="S126" s="20">
        <v>0</v>
      </c>
      <c r="T126" s="19">
        <v>0</v>
      </c>
      <c r="U126" s="20">
        <v>0</v>
      </c>
      <c r="V126" s="19">
        <v>5</v>
      </c>
      <c r="W126" s="20">
        <v>45.454545454545453</v>
      </c>
      <c r="X126" s="19">
        <v>0</v>
      </c>
      <c r="Y126" s="20">
        <v>0</v>
      </c>
      <c r="Z126" s="20">
        <v>18.992248062015506</v>
      </c>
      <c r="AA126" s="20">
        <v>56.589147286821706</v>
      </c>
      <c r="AB126" s="19">
        <v>19</v>
      </c>
      <c r="AC126" s="20">
        <v>7.1969696969696972</v>
      </c>
      <c r="AD126" s="20">
        <v>82.550335570469798</v>
      </c>
      <c r="AE126" s="20">
        <v>62.365591397849464</v>
      </c>
      <c r="AF126" s="20">
        <v>27.27272727272727</v>
      </c>
      <c r="AG126" s="20">
        <v>73.578595317725743</v>
      </c>
      <c r="AH126" s="20">
        <v>28.333333333333332</v>
      </c>
      <c r="AI126" s="20">
        <v>32.916666666666664</v>
      </c>
      <c r="AJ126" s="3">
        <v>723.02631578947364</v>
      </c>
      <c r="AK126" s="6">
        <v>77</v>
      </c>
      <c r="AL126" s="6">
        <v>183</v>
      </c>
      <c r="AM126" s="6">
        <v>13</v>
      </c>
      <c r="AN126" s="6">
        <v>52</v>
      </c>
      <c r="AO126" s="6">
        <v>0</v>
      </c>
      <c r="AP126" s="6">
        <v>0</v>
      </c>
      <c r="AQ126" s="6">
        <v>49</v>
      </c>
      <c r="AR126" s="6">
        <v>35</v>
      </c>
      <c r="AS126" s="6">
        <v>9.043927648578812</v>
      </c>
      <c r="AT126" s="138">
        <v>4</v>
      </c>
      <c r="AU126" s="138">
        <v>1</v>
      </c>
      <c r="AV126" s="138">
        <v>1</v>
      </c>
      <c r="AW126" s="138">
        <v>0</v>
      </c>
      <c r="AX126" s="138">
        <v>6</v>
      </c>
      <c r="AY126" s="6">
        <v>23.138297872340424</v>
      </c>
      <c r="AZ126" s="6">
        <v>0</v>
      </c>
      <c r="BA126" s="6">
        <v>0</v>
      </c>
      <c r="BB126" s="6">
        <v>0</v>
      </c>
      <c r="BC126" s="6">
        <v>25</v>
      </c>
      <c r="BD126" s="6">
        <v>6.4102564102564097</v>
      </c>
      <c r="BE126" s="6">
        <v>0</v>
      </c>
      <c r="BF126" s="6">
        <v>0</v>
      </c>
      <c r="BG126" s="6">
        <v>22</v>
      </c>
      <c r="BH126" s="6">
        <v>6.567164179104477</v>
      </c>
      <c r="BI126" s="6">
        <v>3</v>
      </c>
      <c r="BJ126" s="6">
        <v>17.647058823529413</v>
      </c>
      <c r="BK126" s="6">
        <v>27</v>
      </c>
    </row>
    <row r="127" spans="1:63" x14ac:dyDescent="0.35">
      <c r="A127" s="28">
        <v>121</v>
      </c>
      <c r="C127" s="18" t="s">
        <v>12</v>
      </c>
      <c r="D127" s="15">
        <v>602</v>
      </c>
      <c r="E127" s="19">
        <v>32</v>
      </c>
      <c r="F127" s="19">
        <v>89</v>
      </c>
      <c r="G127" s="19">
        <v>60</v>
      </c>
      <c r="H127" s="19">
        <v>429</v>
      </c>
      <c r="I127" s="19">
        <v>24</v>
      </c>
      <c r="J127" s="20">
        <v>32.558139534883722</v>
      </c>
      <c r="K127" s="20">
        <v>31</v>
      </c>
      <c r="L127" s="20">
        <v>8.635097493036211</v>
      </c>
      <c r="M127" s="19">
        <v>12</v>
      </c>
      <c r="N127" s="20">
        <v>46.153846153846153</v>
      </c>
      <c r="O127" s="20">
        <v>19</v>
      </c>
      <c r="P127" s="20">
        <v>59.090909090909093</v>
      </c>
      <c r="Q127" s="20">
        <v>30.346232179226067</v>
      </c>
      <c r="R127" s="19">
        <v>15</v>
      </c>
      <c r="S127" s="20">
        <v>37.5</v>
      </c>
      <c r="T127" s="19">
        <v>11</v>
      </c>
      <c r="U127" s="20">
        <v>50</v>
      </c>
      <c r="V127" s="19">
        <v>4</v>
      </c>
      <c r="W127" s="20">
        <v>40</v>
      </c>
      <c r="X127" s="19">
        <v>17</v>
      </c>
      <c r="Y127" s="20">
        <v>47.222222222222221</v>
      </c>
      <c r="Z127" s="20">
        <v>18.857142857142858</v>
      </c>
      <c r="AA127" s="20">
        <v>17.714285714285712</v>
      </c>
      <c r="AB127" s="19">
        <v>82</v>
      </c>
      <c r="AC127" s="20">
        <v>33.469387755102041</v>
      </c>
      <c r="AD127" s="20">
        <v>37.162162162162161</v>
      </c>
      <c r="AE127" s="20">
        <v>27.131782945736433</v>
      </c>
      <c r="AF127" s="20">
        <v>22.689075630252102</v>
      </c>
      <c r="AG127" s="20">
        <v>51.366120218579233</v>
      </c>
      <c r="AH127" s="20">
        <v>54.819277108433738</v>
      </c>
      <c r="AI127" s="20">
        <v>18.674698795180721</v>
      </c>
      <c r="AJ127" s="3">
        <v>311.70212765957444</v>
      </c>
      <c r="AK127" s="6">
        <v>0</v>
      </c>
      <c r="AL127" s="6">
        <v>136</v>
      </c>
      <c r="AM127" s="6">
        <v>0</v>
      </c>
      <c r="AN127" s="6">
        <v>228</v>
      </c>
      <c r="AO127" s="6">
        <v>0</v>
      </c>
      <c r="AP127" s="6">
        <v>18</v>
      </c>
      <c r="AQ127" s="6">
        <v>179</v>
      </c>
      <c r="AR127" s="6">
        <v>355</v>
      </c>
      <c r="AS127" s="6">
        <v>60.891938250428815</v>
      </c>
      <c r="AT127" s="138">
        <v>0</v>
      </c>
      <c r="AU127" s="138">
        <v>3</v>
      </c>
      <c r="AV127" s="138">
        <v>0</v>
      </c>
      <c r="AW127" s="138">
        <v>0</v>
      </c>
      <c r="AX127" s="138">
        <v>3</v>
      </c>
      <c r="AY127" s="6">
        <v>78.044280442804421</v>
      </c>
      <c r="AZ127" s="6">
        <v>14</v>
      </c>
      <c r="BA127" s="6">
        <v>3.9660056657223794</v>
      </c>
      <c r="BB127" s="6">
        <v>6</v>
      </c>
      <c r="BC127" s="6">
        <v>171</v>
      </c>
      <c r="BD127" s="6">
        <v>28.787878787878789</v>
      </c>
      <c r="BE127" s="6">
        <v>14</v>
      </c>
      <c r="BF127" s="6">
        <v>20.289855072463769</v>
      </c>
      <c r="BG127" s="6">
        <v>142</v>
      </c>
      <c r="BH127" s="6">
        <v>33.649289099526065</v>
      </c>
      <c r="BI127" s="6">
        <v>7</v>
      </c>
      <c r="BJ127" s="6">
        <v>30.434782608695656</v>
      </c>
      <c r="BK127" s="6">
        <v>60</v>
      </c>
    </row>
    <row r="128" spans="1:63" x14ac:dyDescent="0.35">
      <c r="A128" s="28">
        <v>122</v>
      </c>
      <c r="C128" s="18" t="s">
        <v>13</v>
      </c>
      <c r="D128" s="15">
        <v>471</v>
      </c>
      <c r="E128" s="19">
        <v>21</v>
      </c>
      <c r="F128" s="19">
        <v>67</v>
      </c>
      <c r="G128" s="19">
        <v>49</v>
      </c>
      <c r="H128" s="19">
        <v>321</v>
      </c>
      <c r="I128" s="19">
        <v>35</v>
      </c>
      <c r="J128" s="20">
        <v>44.161358811040344</v>
      </c>
      <c r="K128" s="20">
        <v>13</v>
      </c>
      <c r="L128" s="20">
        <v>6.666666666666667</v>
      </c>
      <c r="M128" s="19">
        <v>9</v>
      </c>
      <c r="N128" s="20">
        <v>42.857142857142854</v>
      </c>
      <c r="O128" s="20">
        <v>17</v>
      </c>
      <c r="P128" s="20">
        <v>72.222222222222214</v>
      </c>
      <c r="Q128" s="20">
        <v>36.868686868686865</v>
      </c>
      <c r="R128" s="19">
        <v>10</v>
      </c>
      <c r="S128" s="20">
        <v>28.571428571428569</v>
      </c>
      <c r="T128" s="19">
        <v>7</v>
      </c>
      <c r="U128" s="20">
        <v>63.636363636363633</v>
      </c>
      <c r="V128" s="19">
        <v>4</v>
      </c>
      <c r="W128" s="20">
        <v>30.76923076923077</v>
      </c>
      <c r="X128" s="19">
        <v>12</v>
      </c>
      <c r="Y128" s="20">
        <v>40</v>
      </c>
      <c r="Z128" s="20">
        <v>20.21857923497268</v>
      </c>
      <c r="AA128" s="20">
        <v>21.857923497267759</v>
      </c>
      <c r="AB128" s="19">
        <v>35</v>
      </c>
      <c r="AC128" s="20">
        <v>22.151898734177212</v>
      </c>
      <c r="AD128" s="20">
        <v>37.704918032786885</v>
      </c>
      <c r="AE128" s="20">
        <v>29.629629629629626</v>
      </c>
      <c r="AF128" s="20">
        <v>10.526315789473683</v>
      </c>
      <c r="AG128" s="20">
        <v>50</v>
      </c>
      <c r="AH128" s="20">
        <v>55.000000000000007</v>
      </c>
      <c r="AI128" s="20">
        <v>15.833333333333332</v>
      </c>
      <c r="AJ128" s="3">
        <v>303.19148936170211</v>
      </c>
      <c r="AK128" s="6">
        <v>0</v>
      </c>
      <c r="AL128" s="6">
        <v>359</v>
      </c>
      <c r="AM128" s="6">
        <v>0</v>
      </c>
      <c r="AN128" s="6">
        <v>90</v>
      </c>
      <c r="AO128" s="6">
        <v>0</v>
      </c>
      <c r="AP128" s="6">
        <v>0</v>
      </c>
      <c r="AQ128" s="6">
        <v>15</v>
      </c>
      <c r="AR128" s="6">
        <v>210</v>
      </c>
      <c r="AS128" s="6">
        <v>46.460176991150441</v>
      </c>
      <c r="AT128" s="138">
        <v>0</v>
      </c>
      <c r="AU128" s="138">
        <v>302</v>
      </c>
      <c r="AV128" s="138">
        <v>0</v>
      </c>
      <c r="AW128" s="138">
        <v>0</v>
      </c>
      <c r="AX128" s="138">
        <v>302</v>
      </c>
      <c r="AY128" s="6">
        <v>72.185430463576168</v>
      </c>
      <c r="AZ128" s="6">
        <v>7</v>
      </c>
      <c r="BA128" s="6">
        <v>3.7837837837837842</v>
      </c>
      <c r="BB128" s="6">
        <v>3</v>
      </c>
      <c r="BC128" s="6">
        <v>179</v>
      </c>
      <c r="BD128" s="6">
        <v>37.526205450733755</v>
      </c>
      <c r="BE128" s="6">
        <v>20</v>
      </c>
      <c r="BF128" s="6">
        <v>40</v>
      </c>
      <c r="BG128" s="6">
        <v>116</v>
      </c>
      <c r="BH128" s="6">
        <v>36.593059936908517</v>
      </c>
      <c r="BI128" s="6">
        <v>14</v>
      </c>
      <c r="BJ128" s="6">
        <v>43.75</v>
      </c>
      <c r="BK128" s="6">
        <v>49</v>
      </c>
    </row>
    <row r="129" spans="1:63" x14ac:dyDescent="0.35">
      <c r="A129" s="28">
        <v>123</v>
      </c>
      <c r="C129" s="18" t="s">
        <v>4</v>
      </c>
      <c r="D129" s="15">
        <v>3192</v>
      </c>
      <c r="E129" s="19">
        <v>9</v>
      </c>
      <c r="F129" s="19">
        <v>25</v>
      </c>
      <c r="G129" s="19">
        <v>37</v>
      </c>
      <c r="H129" s="19">
        <v>1044</v>
      </c>
      <c r="I129" s="19">
        <v>2086</v>
      </c>
      <c r="J129" s="20">
        <v>50.751879699248128</v>
      </c>
      <c r="K129" s="20">
        <v>12</v>
      </c>
      <c r="L129" s="20">
        <v>11.009174311926607</v>
      </c>
      <c r="M129" s="19">
        <v>0</v>
      </c>
      <c r="N129" s="20">
        <v>0</v>
      </c>
      <c r="O129" s="20">
        <v>196</v>
      </c>
      <c r="P129" s="20">
        <v>76.923076923076934</v>
      </c>
      <c r="Q129" s="20">
        <v>72.226004084411173</v>
      </c>
      <c r="R129" s="19">
        <v>4</v>
      </c>
      <c r="S129" s="20">
        <v>16.666666666666664</v>
      </c>
      <c r="T129" s="19">
        <v>6</v>
      </c>
      <c r="U129" s="20">
        <v>42.857142857142854</v>
      </c>
      <c r="V129" s="19">
        <v>0</v>
      </c>
      <c r="W129" s="20">
        <v>0</v>
      </c>
      <c r="X129" s="19">
        <v>3</v>
      </c>
      <c r="Y129" s="20">
        <v>15</v>
      </c>
      <c r="Z129" s="20">
        <v>34.375</v>
      </c>
      <c r="AA129" s="20">
        <v>19.791666666666664</v>
      </c>
      <c r="AB129" s="19">
        <v>44</v>
      </c>
      <c r="AC129" s="20">
        <v>6.2059238363892808</v>
      </c>
      <c r="AD129" s="20">
        <v>76.99619771863118</v>
      </c>
      <c r="AE129" s="20">
        <v>48.910891089108908</v>
      </c>
      <c r="AF129" s="20">
        <v>83.870967741935488</v>
      </c>
      <c r="AG129" s="20">
        <v>63.455497382198956</v>
      </c>
      <c r="AH129" s="20">
        <v>45.454545454545453</v>
      </c>
      <c r="AI129" s="20">
        <v>20.303030303030305</v>
      </c>
      <c r="AJ129" s="3">
        <v>397.86931818181819</v>
      </c>
      <c r="AK129" s="6">
        <v>0</v>
      </c>
      <c r="AL129" s="6">
        <v>2986</v>
      </c>
      <c r="AM129" s="6">
        <v>5</v>
      </c>
      <c r="AN129" s="6">
        <v>0</v>
      </c>
      <c r="AO129" s="6">
        <v>0</v>
      </c>
      <c r="AP129" s="6">
        <v>0</v>
      </c>
      <c r="AQ129" s="6">
        <v>114</v>
      </c>
      <c r="AR129" s="6">
        <v>60</v>
      </c>
      <c r="AS129" s="6">
        <v>1.9769357495881383</v>
      </c>
      <c r="AT129" s="138">
        <v>0</v>
      </c>
      <c r="AU129" s="138">
        <v>0</v>
      </c>
      <c r="AV129" s="138">
        <v>0</v>
      </c>
      <c r="AW129" s="138">
        <v>0</v>
      </c>
      <c r="AX129" s="138">
        <v>0</v>
      </c>
      <c r="AY129" s="6">
        <v>6.9047619047619051</v>
      </c>
      <c r="AZ129" s="6">
        <v>0</v>
      </c>
      <c r="BA129" s="6">
        <v>0</v>
      </c>
      <c r="BB129" s="6">
        <v>427</v>
      </c>
      <c r="BC129" s="6">
        <v>638</v>
      </c>
      <c r="BD129" s="6">
        <v>20.299077314667517</v>
      </c>
      <c r="BE129" s="6">
        <v>3</v>
      </c>
      <c r="BF129" s="6">
        <v>7.8947368421052628</v>
      </c>
      <c r="BG129" s="6">
        <v>47</v>
      </c>
      <c r="BH129" s="6">
        <v>4.532304725168756</v>
      </c>
      <c r="BI129" s="6">
        <v>589</v>
      </c>
      <c r="BJ129" s="6">
        <v>28.787878787878789</v>
      </c>
      <c r="BK129" s="6">
        <v>37</v>
      </c>
    </row>
    <row r="130" spans="1:63" x14ac:dyDescent="0.35">
      <c r="A130" s="28">
        <v>124</v>
      </c>
      <c r="C130" s="18" t="s">
        <v>279</v>
      </c>
      <c r="D130" s="15">
        <v>152</v>
      </c>
      <c r="E130" s="19">
        <v>0</v>
      </c>
      <c r="F130" s="19">
        <v>10</v>
      </c>
      <c r="G130" s="19">
        <v>18</v>
      </c>
      <c r="H130" s="19">
        <v>116</v>
      </c>
      <c r="I130" s="19">
        <v>10</v>
      </c>
      <c r="J130" s="20">
        <v>53.289473684210535</v>
      </c>
      <c r="K130" s="20">
        <v>8</v>
      </c>
      <c r="L130" s="20">
        <v>8</v>
      </c>
      <c r="M130" s="19">
        <v>0</v>
      </c>
      <c r="N130" s="20">
        <v>0</v>
      </c>
      <c r="O130" s="20">
        <v>9</v>
      </c>
      <c r="P130" s="20">
        <v>100</v>
      </c>
      <c r="Q130" s="20">
        <v>2.7972027972027971</v>
      </c>
      <c r="R130" s="19">
        <v>0</v>
      </c>
      <c r="S130" s="20">
        <v>0</v>
      </c>
      <c r="T130" s="19">
        <v>5</v>
      </c>
      <c r="U130" s="20">
        <v>41.666666666666671</v>
      </c>
      <c r="V130" s="19">
        <v>3</v>
      </c>
      <c r="W130" s="20">
        <v>100</v>
      </c>
      <c r="X130" s="19">
        <v>9</v>
      </c>
      <c r="Y130" s="20">
        <v>100</v>
      </c>
      <c r="Z130" s="20">
        <v>24.418604651162788</v>
      </c>
      <c r="AA130" s="20">
        <v>46.511627906976742</v>
      </c>
      <c r="AB130" s="19">
        <v>9</v>
      </c>
      <c r="AC130" s="20">
        <v>11.842105263157894</v>
      </c>
      <c r="AD130" s="20">
        <v>61.904761904761905</v>
      </c>
      <c r="AE130" s="20">
        <v>48.611111111111107</v>
      </c>
      <c r="AF130" s="20">
        <v>48.275862068965516</v>
      </c>
      <c r="AG130" s="20">
        <v>56.79012345679012</v>
      </c>
      <c r="AH130" s="20">
        <v>27.450980392156865</v>
      </c>
      <c r="AI130" s="20">
        <v>31.372549019607842</v>
      </c>
      <c r="AJ130" s="3">
        <v>464.28571428571428</v>
      </c>
      <c r="AK130" s="6">
        <v>7</v>
      </c>
      <c r="AL130" s="6">
        <v>77</v>
      </c>
      <c r="AM130" s="6">
        <v>0</v>
      </c>
      <c r="AN130" s="6">
        <v>0</v>
      </c>
      <c r="AO130" s="6">
        <v>0</v>
      </c>
      <c r="AP130" s="6">
        <v>0</v>
      </c>
      <c r="AQ130" s="6">
        <v>55</v>
      </c>
      <c r="AR130" s="6">
        <v>40</v>
      </c>
      <c r="AS130" s="6">
        <v>28.985507246376812</v>
      </c>
      <c r="AT130" s="138">
        <v>0</v>
      </c>
      <c r="AU130" s="138">
        <v>0</v>
      </c>
      <c r="AV130" s="138">
        <v>0</v>
      </c>
      <c r="AW130" s="138">
        <v>0</v>
      </c>
      <c r="AX130" s="138">
        <v>0</v>
      </c>
      <c r="AY130" s="6">
        <v>29.530201342281881</v>
      </c>
      <c r="AZ130" s="6">
        <v>0</v>
      </c>
      <c r="BA130" s="6">
        <v>0</v>
      </c>
      <c r="BB130" s="6">
        <v>0</v>
      </c>
      <c r="BC130" s="6">
        <v>31</v>
      </c>
      <c r="BD130" s="6">
        <v>21.678321678321677</v>
      </c>
      <c r="BE130" s="6">
        <v>9</v>
      </c>
      <c r="BF130" s="6">
        <v>60</v>
      </c>
      <c r="BG130" s="6">
        <v>20</v>
      </c>
      <c r="BH130" s="6">
        <v>17.241379310344829</v>
      </c>
      <c r="BI130" s="6">
        <v>3</v>
      </c>
      <c r="BJ130" s="6">
        <v>30</v>
      </c>
      <c r="BK130" s="6">
        <v>18</v>
      </c>
    </row>
    <row r="131" spans="1:63" x14ac:dyDescent="0.35">
      <c r="A131" s="28">
        <v>125</v>
      </c>
      <c r="C131" s="18" t="s">
        <v>15</v>
      </c>
      <c r="D131" s="15">
        <v>786</v>
      </c>
      <c r="E131" s="19">
        <v>9</v>
      </c>
      <c r="F131" s="19">
        <v>19</v>
      </c>
      <c r="G131" s="19">
        <v>37</v>
      </c>
      <c r="H131" s="19">
        <v>601</v>
      </c>
      <c r="I131" s="19">
        <v>131</v>
      </c>
      <c r="J131" s="20">
        <v>48.346055979643765</v>
      </c>
      <c r="K131" s="20">
        <v>26</v>
      </c>
      <c r="L131" s="20">
        <v>12.206572769953052</v>
      </c>
      <c r="M131" s="19">
        <v>4</v>
      </c>
      <c r="N131" s="20">
        <v>19.047619047619047</v>
      </c>
      <c r="O131" s="20">
        <v>59</v>
      </c>
      <c r="P131" s="20">
        <v>81.355932203389841</v>
      </c>
      <c r="Q131" s="20">
        <v>49.864130434782609</v>
      </c>
      <c r="R131" s="19">
        <v>3</v>
      </c>
      <c r="S131" s="20">
        <v>13.043478260869565</v>
      </c>
      <c r="T131" s="19">
        <v>0</v>
      </c>
      <c r="U131" s="20">
        <v>0</v>
      </c>
      <c r="V131" s="19">
        <v>3</v>
      </c>
      <c r="W131" s="20">
        <v>25</v>
      </c>
      <c r="X131" s="19">
        <v>8</v>
      </c>
      <c r="Y131" s="20">
        <v>33.333333333333329</v>
      </c>
      <c r="Z131" s="20">
        <v>24.299065420560748</v>
      </c>
      <c r="AA131" s="20">
        <v>15.420560747663551</v>
      </c>
      <c r="AB131" s="19">
        <v>37</v>
      </c>
      <c r="AC131" s="20">
        <v>10.979228486646884</v>
      </c>
      <c r="AD131" s="20">
        <v>64.646464646464651</v>
      </c>
      <c r="AE131" s="20">
        <v>30.333333333333336</v>
      </c>
      <c r="AF131" s="20">
        <v>57.142857142857139</v>
      </c>
      <c r="AG131" s="20">
        <v>47.176684881602917</v>
      </c>
      <c r="AH131" s="20">
        <v>43.262411347517734</v>
      </c>
      <c r="AI131" s="20">
        <v>23.75886524822695</v>
      </c>
      <c r="AJ131" s="3">
        <v>386.66666666666669</v>
      </c>
      <c r="AK131" s="6">
        <v>0</v>
      </c>
      <c r="AL131" s="6">
        <v>351</v>
      </c>
      <c r="AM131" s="6">
        <v>0</v>
      </c>
      <c r="AN131" s="6">
        <v>364</v>
      </c>
      <c r="AO131" s="6">
        <v>0</v>
      </c>
      <c r="AP131" s="6">
        <v>9</v>
      </c>
      <c r="AQ131" s="6">
        <v>31</v>
      </c>
      <c r="AR131" s="6">
        <v>52</v>
      </c>
      <c r="AS131" s="6">
        <v>6.7532467532467528</v>
      </c>
      <c r="AT131" s="138">
        <v>9</v>
      </c>
      <c r="AU131" s="138">
        <v>1</v>
      </c>
      <c r="AV131" s="138">
        <v>0</v>
      </c>
      <c r="AW131" s="138">
        <v>0</v>
      </c>
      <c r="AX131" s="138">
        <v>10</v>
      </c>
      <c r="AY131" s="6">
        <v>27.973856209150327</v>
      </c>
      <c r="AZ131" s="6">
        <v>6</v>
      </c>
      <c r="BA131" s="6">
        <v>2.9556650246305418</v>
      </c>
      <c r="BB131" s="6">
        <v>13</v>
      </c>
      <c r="BC131" s="6">
        <v>151</v>
      </c>
      <c r="BD131" s="6">
        <v>19.284802043422733</v>
      </c>
      <c r="BE131" s="6">
        <v>3</v>
      </c>
      <c r="BF131" s="6">
        <v>7.6923076923076925</v>
      </c>
      <c r="BG131" s="6">
        <v>84</v>
      </c>
      <c r="BH131" s="6">
        <v>13.930348258706468</v>
      </c>
      <c r="BI131" s="6">
        <v>63</v>
      </c>
      <c r="BJ131" s="6">
        <v>48.837209302325576</v>
      </c>
      <c r="BK131" s="6">
        <v>37</v>
      </c>
    </row>
    <row r="132" spans="1:63" x14ac:dyDescent="0.35">
      <c r="A132" s="28">
        <v>126</v>
      </c>
      <c r="C132" s="18" t="s">
        <v>135</v>
      </c>
      <c r="D132" s="15">
        <v>3068</v>
      </c>
      <c r="E132" s="19">
        <v>14</v>
      </c>
      <c r="F132" s="19">
        <v>28</v>
      </c>
      <c r="G132" s="19">
        <v>52</v>
      </c>
      <c r="H132" s="19">
        <v>1833</v>
      </c>
      <c r="I132" s="19">
        <v>1161</v>
      </c>
      <c r="J132" s="20">
        <v>50.521512385919166</v>
      </c>
      <c r="K132" s="20">
        <v>40</v>
      </c>
      <c r="L132" s="20">
        <v>9.8522167487684733</v>
      </c>
      <c r="M132" s="19">
        <v>4</v>
      </c>
      <c r="N132" s="20">
        <v>16.666666666666664</v>
      </c>
      <c r="O132" s="20">
        <v>162</v>
      </c>
      <c r="P132" s="20">
        <v>77.639751552795033</v>
      </c>
      <c r="Q132" s="20">
        <v>54.855195911413965</v>
      </c>
      <c r="R132" s="19">
        <v>4</v>
      </c>
      <c r="S132" s="20">
        <v>10.526315789473683</v>
      </c>
      <c r="T132" s="19">
        <v>4</v>
      </c>
      <c r="U132" s="20">
        <v>17.391304347826086</v>
      </c>
      <c r="V132" s="19">
        <v>4</v>
      </c>
      <c r="W132" s="20">
        <v>26.666666666666668</v>
      </c>
      <c r="X132" s="19">
        <v>3</v>
      </c>
      <c r="Y132" s="20">
        <v>8.3333333333333321</v>
      </c>
      <c r="Z132" s="20">
        <v>30.59125964010283</v>
      </c>
      <c r="AA132" s="20">
        <v>20.308483290488432</v>
      </c>
      <c r="AB132" s="19">
        <v>61</v>
      </c>
      <c r="AC132" s="20">
        <v>5.3744493392070485</v>
      </c>
      <c r="AD132" s="20">
        <v>66.666666666666657</v>
      </c>
      <c r="AE132" s="20">
        <v>48.387096774193552</v>
      </c>
      <c r="AF132" s="20">
        <v>61.643835616438359</v>
      </c>
      <c r="AG132" s="20">
        <v>57.387706855791961</v>
      </c>
      <c r="AH132" s="20">
        <v>58.436606291706383</v>
      </c>
      <c r="AI132" s="20">
        <v>16.110581506196379</v>
      </c>
      <c r="AJ132" s="3">
        <v>406.973293768546</v>
      </c>
      <c r="AK132" s="6">
        <v>0</v>
      </c>
      <c r="AL132" s="6">
        <v>2689</v>
      </c>
      <c r="AM132" s="6">
        <v>0</v>
      </c>
      <c r="AN132" s="6">
        <v>194</v>
      </c>
      <c r="AO132" s="6">
        <v>0</v>
      </c>
      <c r="AP132" s="6">
        <v>0</v>
      </c>
      <c r="AQ132" s="6">
        <v>76</v>
      </c>
      <c r="AR132" s="6">
        <v>105</v>
      </c>
      <c r="AS132" s="6">
        <v>3.5317860746720484</v>
      </c>
      <c r="AT132" s="138">
        <v>5</v>
      </c>
      <c r="AU132" s="138">
        <v>0</v>
      </c>
      <c r="AV132" s="138">
        <v>0</v>
      </c>
      <c r="AW132" s="138">
        <v>0</v>
      </c>
      <c r="AX132" s="138">
        <v>5</v>
      </c>
      <c r="AY132" s="6">
        <v>7.8397808969530987</v>
      </c>
      <c r="AZ132" s="6">
        <v>12</v>
      </c>
      <c r="BA132" s="6">
        <v>2.9556650246305418</v>
      </c>
      <c r="BB132" s="6">
        <v>138</v>
      </c>
      <c r="BC132" s="6">
        <v>946</v>
      </c>
      <c r="BD132" s="6">
        <v>30.985915492957744</v>
      </c>
      <c r="BE132" s="6">
        <v>0</v>
      </c>
      <c r="BF132" s="6">
        <v>0</v>
      </c>
      <c r="BG132" s="6">
        <v>305</v>
      </c>
      <c r="BH132" s="6">
        <v>16.730663741086122</v>
      </c>
      <c r="BI132" s="6">
        <v>632</v>
      </c>
      <c r="BJ132" s="6">
        <v>55.24475524475524</v>
      </c>
      <c r="BK132" s="6">
        <v>52</v>
      </c>
    </row>
    <row r="133" spans="1:63" x14ac:dyDescent="0.35">
      <c r="A133" s="28">
        <v>127</v>
      </c>
      <c r="C133" s="18" t="s">
        <v>20</v>
      </c>
      <c r="D133" s="15">
        <v>925</v>
      </c>
      <c r="E133" s="19">
        <v>119</v>
      </c>
      <c r="F133" s="19">
        <v>193</v>
      </c>
      <c r="G133" s="19">
        <v>78</v>
      </c>
      <c r="H133" s="19">
        <v>579</v>
      </c>
      <c r="I133" s="19">
        <v>66</v>
      </c>
      <c r="J133" s="20">
        <v>52.108108108108112</v>
      </c>
      <c r="K133" s="20">
        <v>22</v>
      </c>
      <c r="L133" s="20">
        <v>5.7591623036649215</v>
      </c>
      <c r="M133" s="19">
        <v>4</v>
      </c>
      <c r="N133" s="20">
        <v>9.7560975609756095</v>
      </c>
      <c r="O133" s="20">
        <v>39</v>
      </c>
      <c r="P133" s="20">
        <v>83.333333333333343</v>
      </c>
      <c r="Q133" s="20">
        <v>15.602836879432624</v>
      </c>
      <c r="R133" s="19">
        <v>9</v>
      </c>
      <c r="S133" s="20">
        <v>16.981132075471699</v>
      </c>
      <c r="T133" s="19">
        <v>5</v>
      </c>
      <c r="U133" s="20">
        <v>26.315789473684209</v>
      </c>
      <c r="V133" s="19">
        <v>3</v>
      </c>
      <c r="W133" s="20">
        <v>10.714285714285714</v>
      </c>
      <c r="X133" s="19">
        <v>7</v>
      </c>
      <c r="Y133" s="20">
        <v>14.285714285714285</v>
      </c>
      <c r="Z133" s="20">
        <v>23.822714681440445</v>
      </c>
      <c r="AA133" s="20">
        <v>50.415512465373958</v>
      </c>
      <c r="AB133" s="19">
        <v>38</v>
      </c>
      <c r="AC133" s="20">
        <v>7.9497907949790791</v>
      </c>
      <c r="AD133" s="20">
        <v>77.735849056603783</v>
      </c>
      <c r="AE133" s="20">
        <v>64.797507788161994</v>
      </c>
      <c r="AF133" s="20">
        <v>51.315789473684212</v>
      </c>
      <c r="AG133" s="20">
        <v>74.233128834355838</v>
      </c>
      <c r="AH133" s="20">
        <v>28.045977011494255</v>
      </c>
      <c r="AI133" s="20">
        <v>37.931034482758619</v>
      </c>
      <c r="AJ133" s="3">
        <v>701.78571428571433</v>
      </c>
      <c r="AK133" s="6">
        <v>279</v>
      </c>
      <c r="AL133" s="6">
        <v>358</v>
      </c>
      <c r="AM133" s="6">
        <v>46</v>
      </c>
      <c r="AN133" s="6">
        <v>39</v>
      </c>
      <c r="AO133" s="6">
        <v>0</v>
      </c>
      <c r="AP133" s="6">
        <v>12</v>
      </c>
      <c r="AQ133" s="6">
        <v>152</v>
      </c>
      <c r="AR133" s="6">
        <v>228</v>
      </c>
      <c r="AS133" s="6">
        <v>25.446428571428569</v>
      </c>
      <c r="AT133" s="138">
        <v>1</v>
      </c>
      <c r="AU133" s="138">
        <v>19</v>
      </c>
      <c r="AV133" s="138">
        <v>0</v>
      </c>
      <c r="AW133" s="138">
        <v>0</v>
      </c>
      <c r="AX133" s="138">
        <v>20</v>
      </c>
      <c r="AY133" s="6">
        <v>32.483370288248338</v>
      </c>
      <c r="AZ133" s="6">
        <v>0</v>
      </c>
      <c r="BA133" s="6">
        <v>0</v>
      </c>
      <c r="BB133" s="6">
        <v>11</v>
      </c>
      <c r="BC133" s="6">
        <v>119</v>
      </c>
      <c r="BD133" s="6">
        <v>12.991266375545852</v>
      </c>
      <c r="BE133" s="6">
        <v>4</v>
      </c>
      <c r="BF133" s="6">
        <v>5.1282051282051277</v>
      </c>
      <c r="BG133" s="6">
        <v>48</v>
      </c>
      <c r="BH133" s="6">
        <v>8.3478260869565233</v>
      </c>
      <c r="BI133" s="6">
        <v>10</v>
      </c>
      <c r="BJ133" s="6">
        <v>14.285714285714285</v>
      </c>
      <c r="BK133" s="6">
        <v>78</v>
      </c>
    </row>
    <row r="134" spans="1:63" x14ac:dyDescent="0.35">
      <c r="A134" s="28">
        <v>128</v>
      </c>
      <c r="C134" s="18" t="s">
        <v>29</v>
      </c>
      <c r="D134" s="15">
        <v>216</v>
      </c>
      <c r="E134" s="19">
        <v>0</v>
      </c>
      <c r="F134" s="19">
        <v>9</v>
      </c>
      <c r="G134" s="19">
        <v>13</v>
      </c>
      <c r="H134" s="19">
        <v>159</v>
      </c>
      <c r="I134" s="19">
        <v>40</v>
      </c>
      <c r="J134" s="20">
        <v>50</v>
      </c>
      <c r="K134" s="20">
        <v>8</v>
      </c>
      <c r="L134" s="20">
        <v>8.6021505376344098</v>
      </c>
      <c r="M134" s="19">
        <v>0</v>
      </c>
      <c r="N134" s="20">
        <v>0</v>
      </c>
      <c r="O134" s="20">
        <v>13</v>
      </c>
      <c r="P134" s="20">
        <v>100</v>
      </c>
      <c r="Q134" s="20">
        <v>23.557692307692307</v>
      </c>
      <c r="R134" s="19">
        <v>0</v>
      </c>
      <c r="S134" s="20">
        <v>0</v>
      </c>
      <c r="T134" s="19">
        <v>0</v>
      </c>
      <c r="U134" s="20">
        <v>0</v>
      </c>
      <c r="V134" s="19">
        <v>0</v>
      </c>
      <c r="W134" s="20">
        <v>0</v>
      </c>
      <c r="X134" s="19">
        <v>0</v>
      </c>
      <c r="Y134" s="20">
        <v>0</v>
      </c>
      <c r="Z134" s="20">
        <v>44.047619047619044</v>
      </c>
      <c r="AA134" s="20">
        <v>39.285714285714285</v>
      </c>
      <c r="AB134" s="19">
        <v>14</v>
      </c>
      <c r="AC134" s="20">
        <v>10.37037037037037</v>
      </c>
      <c r="AD134" s="20">
        <v>76.31578947368422</v>
      </c>
      <c r="AE134" s="20">
        <v>67.058823529411754</v>
      </c>
      <c r="AF134" s="20">
        <v>53.846153846153847</v>
      </c>
      <c r="AG134" s="20">
        <v>69.73684210526315</v>
      </c>
      <c r="AH134" s="20">
        <v>23.893805309734514</v>
      </c>
      <c r="AI134" s="20">
        <v>30.088495575221241</v>
      </c>
      <c r="AJ134" s="3">
        <v>709.21052631578948</v>
      </c>
      <c r="AK134" s="6">
        <v>0</v>
      </c>
      <c r="AL134" s="6">
        <v>158</v>
      </c>
      <c r="AM134" s="6">
        <v>29</v>
      </c>
      <c r="AN134" s="6">
        <v>7</v>
      </c>
      <c r="AO134" s="6">
        <v>0</v>
      </c>
      <c r="AP134" s="6">
        <v>0</v>
      </c>
      <c r="AQ134" s="6">
        <v>13</v>
      </c>
      <c r="AR134" s="6">
        <v>18</v>
      </c>
      <c r="AS134" s="6">
        <v>8.3333333333333321</v>
      </c>
      <c r="AT134" s="138">
        <v>0</v>
      </c>
      <c r="AU134" s="138">
        <v>0</v>
      </c>
      <c r="AV134" s="138">
        <v>0</v>
      </c>
      <c r="AW134" s="138">
        <v>0</v>
      </c>
      <c r="AX134" s="138">
        <v>0</v>
      </c>
      <c r="AY134" s="6">
        <v>35.265700483091791</v>
      </c>
      <c r="AZ134" s="6">
        <v>0</v>
      </c>
      <c r="BA134" s="6">
        <v>0</v>
      </c>
      <c r="BB134" s="6">
        <v>7</v>
      </c>
      <c r="BC134" s="6">
        <v>5</v>
      </c>
      <c r="BD134" s="6">
        <v>2.3255813953488373</v>
      </c>
      <c r="BE134" s="6">
        <v>0</v>
      </c>
      <c r="BF134" s="6">
        <v>0</v>
      </c>
      <c r="BG134" s="6">
        <v>3</v>
      </c>
      <c r="BH134" s="6">
        <v>1.8633540372670807</v>
      </c>
      <c r="BI134" s="6">
        <v>0</v>
      </c>
      <c r="BJ134" s="6">
        <v>0</v>
      </c>
      <c r="BK134" s="6">
        <v>13</v>
      </c>
    </row>
    <row r="135" spans="1:63" x14ac:dyDescent="0.35">
      <c r="A135" s="28">
        <v>129</v>
      </c>
      <c r="C135" s="18" t="s">
        <v>24</v>
      </c>
      <c r="D135" s="15">
        <v>1817</v>
      </c>
      <c r="E135" s="19">
        <v>69</v>
      </c>
      <c r="F135" s="19">
        <v>141</v>
      </c>
      <c r="G135" s="19">
        <v>333</v>
      </c>
      <c r="H135" s="19">
        <v>1312</v>
      </c>
      <c r="I135" s="19">
        <v>28</v>
      </c>
      <c r="J135" s="20">
        <v>23.115024766097964</v>
      </c>
      <c r="K135" s="20">
        <v>38</v>
      </c>
      <c r="L135" s="20">
        <v>3.1404958677685952</v>
      </c>
      <c r="M135" s="19">
        <v>12</v>
      </c>
      <c r="N135" s="20">
        <v>31.578947368421051</v>
      </c>
      <c r="O135" s="20">
        <v>15</v>
      </c>
      <c r="P135" s="20">
        <v>52.941176470588239</v>
      </c>
      <c r="Q135" s="20">
        <v>21.886792452830189</v>
      </c>
      <c r="R135" s="19">
        <v>66</v>
      </c>
      <c r="S135" s="20">
        <v>22.222222222222221</v>
      </c>
      <c r="T135" s="19">
        <v>70</v>
      </c>
      <c r="U135" s="20">
        <v>27.027027027027028</v>
      </c>
      <c r="V135" s="19">
        <v>18</v>
      </c>
      <c r="W135" s="20">
        <v>47.368421052631575</v>
      </c>
      <c r="X135" s="19">
        <v>84</v>
      </c>
      <c r="Y135" s="20">
        <v>29.065743944636679</v>
      </c>
      <c r="Z135" s="20">
        <v>13.864042933810374</v>
      </c>
      <c r="AA135" s="20">
        <v>40.429338103756706</v>
      </c>
      <c r="AB135" s="19">
        <v>168</v>
      </c>
      <c r="AC135" s="20">
        <v>15.804327375352775</v>
      </c>
      <c r="AD135" s="20">
        <v>65.91836734693878</v>
      </c>
      <c r="AE135" s="20">
        <v>25.337837837837839</v>
      </c>
      <c r="AF135" s="20">
        <v>49.662618083670715</v>
      </c>
      <c r="AG135" s="20">
        <v>66.861598440545805</v>
      </c>
      <c r="AH135" s="20">
        <v>60.8</v>
      </c>
      <c r="AI135" s="20">
        <v>12.571428571428573</v>
      </c>
      <c r="AJ135" s="3">
        <v>435.35714285714289</v>
      </c>
      <c r="AK135" s="6">
        <v>0</v>
      </c>
      <c r="AL135" s="6">
        <v>40</v>
      </c>
      <c r="AM135" s="6">
        <v>5</v>
      </c>
      <c r="AN135" s="6">
        <v>1701</v>
      </c>
      <c r="AO135" s="6">
        <v>0</v>
      </c>
      <c r="AP135" s="6">
        <v>0</v>
      </c>
      <c r="AQ135" s="6">
        <v>25</v>
      </c>
      <c r="AR135" s="6">
        <v>1192</v>
      </c>
      <c r="AS135" s="6">
        <v>66.778711484593828</v>
      </c>
      <c r="AT135" s="138">
        <v>12</v>
      </c>
      <c r="AU135" s="138">
        <v>3</v>
      </c>
      <c r="AV135" s="138">
        <v>9</v>
      </c>
      <c r="AW135" s="138">
        <v>31</v>
      </c>
      <c r="AX135" s="138">
        <v>55</v>
      </c>
      <c r="AY135" s="6">
        <v>82.017291066282411</v>
      </c>
      <c r="AZ135" s="6">
        <v>9</v>
      </c>
      <c r="BA135" s="6">
        <v>0.76400679117147707</v>
      </c>
      <c r="BB135" s="6">
        <v>4</v>
      </c>
      <c r="BC135" s="6">
        <v>232</v>
      </c>
      <c r="BD135" s="6">
        <v>12.960893854748603</v>
      </c>
      <c r="BE135" s="6">
        <v>18</v>
      </c>
      <c r="BF135" s="6">
        <v>5.4878048780487809</v>
      </c>
      <c r="BG135" s="6">
        <v>163</v>
      </c>
      <c r="BH135" s="6">
        <v>12.606341840680587</v>
      </c>
      <c r="BI135" s="6">
        <v>12</v>
      </c>
      <c r="BJ135" s="6">
        <v>38.70967741935484</v>
      </c>
      <c r="BK135" s="6">
        <v>333</v>
      </c>
    </row>
    <row r="136" spans="1:63" x14ac:dyDescent="0.35">
      <c r="A136" s="28">
        <v>130</v>
      </c>
      <c r="C136" s="18" t="s">
        <v>21</v>
      </c>
      <c r="D136" s="15">
        <v>5746</v>
      </c>
      <c r="E136" s="19">
        <v>81</v>
      </c>
      <c r="F136" s="19">
        <v>377</v>
      </c>
      <c r="G136" s="19">
        <v>609</v>
      </c>
      <c r="H136" s="19">
        <v>4188</v>
      </c>
      <c r="I136" s="19">
        <v>575</v>
      </c>
      <c r="J136" s="20">
        <v>55.151409676296559</v>
      </c>
      <c r="K136" s="20">
        <v>138</v>
      </c>
      <c r="L136" s="20">
        <v>6.4066852367688023</v>
      </c>
      <c r="M136" s="19">
        <v>19</v>
      </c>
      <c r="N136" s="20">
        <v>7.08955223880597</v>
      </c>
      <c r="O136" s="20">
        <v>285</v>
      </c>
      <c r="P136" s="20">
        <v>84.751773049645379</v>
      </c>
      <c r="Q136" s="20">
        <v>11.988884477967447</v>
      </c>
      <c r="R136" s="19">
        <v>14</v>
      </c>
      <c r="S136" s="20">
        <v>4.7297297297297298</v>
      </c>
      <c r="T136" s="19">
        <v>23</v>
      </c>
      <c r="U136" s="20">
        <v>14.743589743589745</v>
      </c>
      <c r="V136" s="19">
        <v>15</v>
      </c>
      <c r="W136" s="20">
        <v>9.8039215686274517</v>
      </c>
      <c r="X136" s="19">
        <v>41</v>
      </c>
      <c r="Y136" s="20">
        <v>13.442622950819672</v>
      </c>
      <c r="Z136" s="20">
        <v>23.49857006673022</v>
      </c>
      <c r="AA136" s="20">
        <v>49.857006673021928</v>
      </c>
      <c r="AB136" s="19">
        <v>254</v>
      </c>
      <c r="AC136" s="20">
        <v>6.703615729743996</v>
      </c>
      <c r="AD136" s="20">
        <v>85.659760087240997</v>
      </c>
      <c r="AE136" s="20">
        <v>72.622107969151671</v>
      </c>
      <c r="AF136" s="20">
        <v>74.778761061946909</v>
      </c>
      <c r="AG136" s="20">
        <v>79.693034238488778</v>
      </c>
      <c r="AH136" s="20">
        <v>40.040126110633416</v>
      </c>
      <c r="AI136" s="20">
        <v>24.734881054743479</v>
      </c>
      <c r="AJ136" s="3">
        <v>774.08088235294122</v>
      </c>
      <c r="AK136" s="6">
        <v>29</v>
      </c>
      <c r="AL136" s="6">
        <v>5423</v>
      </c>
      <c r="AM136" s="6">
        <v>0</v>
      </c>
      <c r="AN136" s="6">
        <v>13</v>
      </c>
      <c r="AO136" s="6">
        <v>0</v>
      </c>
      <c r="AP136" s="6">
        <v>6</v>
      </c>
      <c r="AQ136" s="6">
        <v>119</v>
      </c>
      <c r="AR136" s="6">
        <v>1001</v>
      </c>
      <c r="AS136" s="6">
        <v>17.942283563362611</v>
      </c>
      <c r="AT136" s="138">
        <v>9</v>
      </c>
      <c r="AU136" s="138">
        <v>0</v>
      </c>
      <c r="AV136" s="138">
        <v>5</v>
      </c>
      <c r="AW136" s="138">
        <v>27</v>
      </c>
      <c r="AX136" s="138">
        <v>41</v>
      </c>
      <c r="AY136" s="6">
        <v>37.375</v>
      </c>
      <c r="AZ136" s="6">
        <v>17</v>
      </c>
      <c r="BA136" s="6">
        <v>0.7984969469234382</v>
      </c>
      <c r="BB136" s="6">
        <v>67</v>
      </c>
      <c r="BC136" s="6">
        <v>183</v>
      </c>
      <c r="BD136" s="6">
        <v>3.2156035846072748</v>
      </c>
      <c r="BE136" s="6">
        <v>3</v>
      </c>
      <c r="BF136" s="6">
        <v>0.50251256281407031</v>
      </c>
      <c r="BG136" s="6">
        <v>86</v>
      </c>
      <c r="BH136" s="6">
        <v>2.0707921984107873</v>
      </c>
      <c r="BI136" s="6">
        <v>68</v>
      </c>
      <c r="BJ136" s="6">
        <v>11.971830985915492</v>
      </c>
      <c r="BK136" s="6">
        <v>609</v>
      </c>
    </row>
    <row r="137" spans="1:63" x14ac:dyDescent="0.35">
      <c r="A137" s="28">
        <v>131</v>
      </c>
      <c r="C137" s="18" t="s">
        <v>9</v>
      </c>
      <c r="D137" s="15">
        <v>1063</v>
      </c>
      <c r="E137" s="19">
        <v>3</v>
      </c>
      <c r="F137" s="19">
        <v>3</v>
      </c>
      <c r="G137" s="19">
        <v>13</v>
      </c>
      <c r="H137" s="19">
        <v>567</v>
      </c>
      <c r="I137" s="19">
        <v>481</v>
      </c>
      <c r="J137" s="20">
        <v>57.478833490122291</v>
      </c>
      <c r="K137" s="20">
        <v>16</v>
      </c>
      <c r="L137" s="20">
        <v>10.95890410958904</v>
      </c>
      <c r="M137" s="19">
        <v>0</v>
      </c>
      <c r="N137" s="20">
        <v>0</v>
      </c>
      <c r="O137" s="20">
        <v>80</v>
      </c>
      <c r="P137" s="20">
        <v>87.5</v>
      </c>
      <c r="Q137" s="20">
        <v>29.200819672131146</v>
      </c>
      <c r="R137" s="19">
        <v>0</v>
      </c>
      <c r="S137" s="20">
        <v>0</v>
      </c>
      <c r="T137" s="19">
        <v>0</v>
      </c>
      <c r="U137" s="20">
        <v>0</v>
      </c>
      <c r="V137" s="19">
        <v>0</v>
      </c>
      <c r="W137" s="20">
        <v>0</v>
      </c>
      <c r="X137" s="19">
        <v>0</v>
      </c>
      <c r="Y137" s="20">
        <v>0</v>
      </c>
      <c r="Z137" s="20">
        <v>40.277777777777779</v>
      </c>
      <c r="AA137" s="20">
        <v>36.111111111111107</v>
      </c>
      <c r="AB137" s="19">
        <v>27</v>
      </c>
      <c r="AC137" s="20">
        <v>6.5375302663438255</v>
      </c>
      <c r="AD137" s="20">
        <v>74.242424242424249</v>
      </c>
      <c r="AE137" s="20">
        <v>61.258278145695364</v>
      </c>
      <c r="AF137" s="20">
        <v>40</v>
      </c>
      <c r="AG137" s="20">
        <v>68.372943327239483</v>
      </c>
      <c r="AH137" s="20">
        <v>44.61538461538462</v>
      </c>
      <c r="AI137" s="20">
        <v>22.820512820512821</v>
      </c>
      <c r="AJ137" s="3">
        <v>457.39795918367349</v>
      </c>
      <c r="AK137" s="6">
        <v>0</v>
      </c>
      <c r="AL137" s="6">
        <v>988</v>
      </c>
      <c r="AM137" s="6">
        <v>0</v>
      </c>
      <c r="AN137" s="6">
        <v>0</v>
      </c>
      <c r="AO137" s="6">
        <v>0</v>
      </c>
      <c r="AP137" s="6">
        <v>0</v>
      </c>
      <c r="AQ137" s="6">
        <v>51</v>
      </c>
      <c r="AR137" s="6">
        <v>21</v>
      </c>
      <c r="AS137" s="6">
        <v>2.0487804878048781</v>
      </c>
      <c r="AT137" s="138">
        <v>1</v>
      </c>
      <c r="AU137" s="138">
        <v>0</v>
      </c>
      <c r="AV137" s="138">
        <v>0</v>
      </c>
      <c r="AW137" s="138">
        <v>0</v>
      </c>
      <c r="AX137" s="138">
        <v>1</v>
      </c>
      <c r="AY137" s="6">
        <v>12.909836065573771</v>
      </c>
      <c r="AZ137" s="6">
        <v>7</v>
      </c>
      <c r="BA137" s="6">
        <v>4.666666666666667</v>
      </c>
      <c r="BB137" s="6">
        <v>146</v>
      </c>
      <c r="BC137" s="6">
        <v>225</v>
      </c>
      <c r="BD137" s="6">
        <v>21.469465648854964</v>
      </c>
      <c r="BE137" s="6">
        <v>3</v>
      </c>
      <c r="BF137" s="6">
        <v>20</v>
      </c>
      <c r="BG137" s="6">
        <v>73</v>
      </c>
      <c r="BH137" s="6">
        <v>13.176895306859207</v>
      </c>
      <c r="BI137" s="6">
        <v>143</v>
      </c>
      <c r="BJ137" s="6">
        <v>30.818965517241381</v>
      </c>
      <c r="BK137" s="6">
        <v>13</v>
      </c>
    </row>
    <row r="138" spans="1:63" x14ac:dyDescent="0.35">
      <c r="A138" s="28">
        <v>132</v>
      </c>
      <c r="C138" s="18" t="s">
        <v>3</v>
      </c>
      <c r="D138" s="15">
        <v>821</v>
      </c>
      <c r="E138" s="19">
        <v>17</v>
      </c>
      <c r="F138" s="19">
        <v>76</v>
      </c>
      <c r="G138" s="19">
        <v>109</v>
      </c>
      <c r="H138" s="19">
        <v>592</v>
      </c>
      <c r="I138" s="19">
        <v>39</v>
      </c>
      <c r="J138" s="20">
        <v>51.644336175395857</v>
      </c>
      <c r="K138" s="20">
        <v>23</v>
      </c>
      <c r="L138" s="20">
        <v>7.5163398692810457</v>
      </c>
      <c r="M138" s="19">
        <v>6</v>
      </c>
      <c r="N138" s="20">
        <v>12.76595744680851</v>
      </c>
      <c r="O138" s="20">
        <v>57</v>
      </c>
      <c r="P138" s="20">
        <v>80</v>
      </c>
      <c r="Q138" s="20">
        <v>21.577380952380953</v>
      </c>
      <c r="R138" s="19">
        <v>0</v>
      </c>
      <c r="S138" s="20">
        <v>0</v>
      </c>
      <c r="T138" s="19">
        <v>5</v>
      </c>
      <c r="U138" s="20">
        <v>16.129032258064516</v>
      </c>
      <c r="V138" s="19">
        <v>11</v>
      </c>
      <c r="W138" s="20">
        <v>35.483870967741936</v>
      </c>
      <c r="X138" s="19">
        <v>6</v>
      </c>
      <c r="Y138" s="20">
        <v>11.320754716981133</v>
      </c>
      <c r="Z138" s="20">
        <v>30.136986301369863</v>
      </c>
      <c r="AA138" s="20">
        <v>4.4520547945205475</v>
      </c>
      <c r="AB138" s="19">
        <v>60</v>
      </c>
      <c r="AC138" s="20">
        <v>12.422360248447205</v>
      </c>
      <c r="AD138" s="20">
        <v>69.337979094076658</v>
      </c>
      <c r="AE138" s="20">
        <v>55.666666666666664</v>
      </c>
      <c r="AF138" s="20">
        <v>58.293838862559241</v>
      </c>
      <c r="AG138" s="20">
        <v>65.994236311239192</v>
      </c>
      <c r="AH138" s="20">
        <v>61.097852028639622</v>
      </c>
      <c r="AI138" s="20">
        <v>4.5346062052505962</v>
      </c>
      <c r="AJ138" s="3">
        <v>654.41176470588232</v>
      </c>
      <c r="AK138" s="6">
        <v>0</v>
      </c>
      <c r="AL138" s="6">
        <v>734</v>
      </c>
      <c r="AM138" s="6">
        <v>0</v>
      </c>
      <c r="AN138" s="6">
        <v>0</v>
      </c>
      <c r="AO138" s="6">
        <v>0</v>
      </c>
      <c r="AP138" s="6">
        <v>11</v>
      </c>
      <c r="AQ138" s="6">
        <v>27</v>
      </c>
      <c r="AR138" s="6">
        <v>348</v>
      </c>
      <c r="AS138" s="6">
        <v>44.501278772378519</v>
      </c>
      <c r="AT138" s="138">
        <v>0</v>
      </c>
      <c r="AU138" s="138">
        <v>0</v>
      </c>
      <c r="AV138" s="138">
        <v>0</v>
      </c>
      <c r="AW138" s="138">
        <v>0</v>
      </c>
      <c r="AX138" s="138">
        <v>0</v>
      </c>
      <c r="AY138" s="6">
        <v>85.604113110539842</v>
      </c>
      <c r="AZ138" s="6">
        <v>6</v>
      </c>
      <c r="BA138" s="6">
        <v>2.054794520547945</v>
      </c>
      <c r="BB138" s="6">
        <v>0</v>
      </c>
      <c r="BC138" s="6">
        <v>84</v>
      </c>
      <c r="BD138" s="6">
        <v>10.473815461346634</v>
      </c>
      <c r="BE138" s="6">
        <v>5</v>
      </c>
      <c r="BF138" s="6">
        <v>4.8076923076923084</v>
      </c>
      <c r="BG138" s="6">
        <v>47</v>
      </c>
      <c r="BH138" s="6">
        <v>8.0479452054794525</v>
      </c>
      <c r="BI138" s="6">
        <v>18</v>
      </c>
      <c r="BJ138" s="6">
        <v>45</v>
      </c>
      <c r="BK138" s="6">
        <v>109</v>
      </c>
    </row>
    <row r="139" spans="1:63" x14ac:dyDescent="0.35">
      <c r="A139" s="28">
        <v>133</v>
      </c>
      <c r="C139" s="18" t="s">
        <v>280</v>
      </c>
      <c r="D139" s="15">
        <v>230</v>
      </c>
      <c r="E139" s="19">
        <v>16</v>
      </c>
      <c r="F139" s="19">
        <v>38</v>
      </c>
      <c r="G139" s="19">
        <v>29</v>
      </c>
      <c r="H139" s="19">
        <v>139</v>
      </c>
      <c r="I139" s="19">
        <v>28</v>
      </c>
      <c r="J139" s="20">
        <v>53.913043478260867</v>
      </c>
      <c r="K139" s="20">
        <v>4</v>
      </c>
      <c r="L139" s="20">
        <v>4.9382716049382713</v>
      </c>
      <c r="M139" s="19">
        <v>0</v>
      </c>
      <c r="N139" s="20">
        <v>0</v>
      </c>
      <c r="O139" s="20">
        <v>7</v>
      </c>
      <c r="P139" s="20">
        <v>0</v>
      </c>
      <c r="Q139" s="20">
        <v>18.617021276595743</v>
      </c>
      <c r="R139" s="19">
        <v>0</v>
      </c>
      <c r="S139" s="20">
        <v>0</v>
      </c>
      <c r="T139" s="19">
        <v>0</v>
      </c>
      <c r="U139" s="20">
        <v>0</v>
      </c>
      <c r="V139" s="19">
        <v>0</v>
      </c>
      <c r="W139" s="20">
        <v>0</v>
      </c>
      <c r="X139" s="19">
        <v>0</v>
      </c>
      <c r="Y139" s="20">
        <v>0</v>
      </c>
      <c r="Z139" s="20">
        <v>20.73170731707317</v>
      </c>
      <c r="AA139" s="20">
        <v>62.195121951219512</v>
      </c>
      <c r="AB139" s="19">
        <v>15</v>
      </c>
      <c r="AC139" s="20">
        <v>11.450381679389313</v>
      </c>
      <c r="AD139" s="20">
        <v>75.757575757575751</v>
      </c>
      <c r="AE139" s="20">
        <v>68.918918918918919</v>
      </c>
      <c r="AF139" s="20">
        <v>47.058823529411761</v>
      </c>
      <c r="AG139" s="20">
        <v>74.015748031496059</v>
      </c>
      <c r="AH139" s="20">
        <v>22.018348623853214</v>
      </c>
      <c r="AI139" s="20">
        <v>46.788990825688074</v>
      </c>
      <c r="AJ139" s="3">
        <v>518.75</v>
      </c>
      <c r="AK139" s="6">
        <v>22</v>
      </c>
      <c r="AL139" s="6">
        <v>94</v>
      </c>
      <c r="AM139" s="6">
        <v>9</v>
      </c>
      <c r="AN139" s="6">
        <v>40</v>
      </c>
      <c r="AO139" s="6">
        <v>0</v>
      </c>
      <c r="AP139" s="6">
        <v>10</v>
      </c>
      <c r="AQ139" s="6">
        <v>42</v>
      </c>
      <c r="AR139" s="6">
        <v>40</v>
      </c>
      <c r="AS139" s="6">
        <v>17.699115044247787</v>
      </c>
      <c r="AT139" s="138">
        <v>0</v>
      </c>
      <c r="AU139" s="138">
        <v>0</v>
      </c>
      <c r="AV139" s="138">
        <v>0</v>
      </c>
      <c r="AW139" s="138">
        <v>0</v>
      </c>
      <c r="AX139" s="138">
        <v>0</v>
      </c>
      <c r="AY139" s="6">
        <v>28.761061946902654</v>
      </c>
      <c r="AZ139" s="6">
        <v>0</v>
      </c>
      <c r="BA139" s="6">
        <v>0</v>
      </c>
      <c r="BB139" s="6">
        <v>3</v>
      </c>
      <c r="BC139" s="6">
        <v>8</v>
      </c>
      <c r="BD139" s="6">
        <v>3.3898305084745761</v>
      </c>
      <c r="BE139" s="6">
        <v>0</v>
      </c>
      <c r="BF139" s="6">
        <v>0</v>
      </c>
      <c r="BG139" s="6">
        <v>0</v>
      </c>
      <c r="BH139" s="6">
        <v>0</v>
      </c>
      <c r="BI139" s="6">
        <v>5</v>
      </c>
      <c r="BJ139" s="6">
        <v>16.129032258064516</v>
      </c>
      <c r="BK139" s="6">
        <v>29</v>
      </c>
    </row>
    <row r="140" spans="1:63" x14ac:dyDescent="0.35">
      <c r="A140" s="28">
        <v>134</v>
      </c>
      <c r="C140" s="18" t="s">
        <v>28</v>
      </c>
      <c r="D140" s="15">
        <v>215</v>
      </c>
      <c r="E140" s="19">
        <v>0</v>
      </c>
      <c r="F140" s="19">
        <v>14</v>
      </c>
      <c r="G140" s="19">
        <v>26</v>
      </c>
      <c r="H140" s="19">
        <v>169</v>
      </c>
      <c r="I140" s="19">
        <v>8</v>
      </c>
      <c r="J140" s="20">
        <v>55.348837209302324</v>
      </c>
      <c r="K140" s="20">
        <v>24</v>
      </c>
      <c r="L140" s="20">
        <v>20.512820512820511</v>
      </c>
      <c r="M140" s="19">
        <v>4</v>
      </c>
      <c r="N140" s="20">
        <v>30.76923076923077</v>
      </c>
      <c r="O140" s="20">
        <v>34</v>
      </c>
      <c r="P140" s="20">
        <v>91.891891891891902</v>
      </c>
      <c r="Q140" s="20">
        <v>23.936170212765958</v>
      </c>
      <c r="R140" s="19">
        <v>3</v>
      </c>
      <c r="S140" s="20">
        <v>21.428571428571427</v>
      </c>
      <c r="T140" s="19">
        <v>0</v>
      </c>
      <c r="U140" s="20">
        <v>0</v>
      </c>
      <c r="V140" s="19">
        <v>0</v>
      </c>
      <c r="W140" s="20">
        <v>0</v>
      </c>
      <c r="X140" s="19">
        <v>0</v>
      </c>
      <c r="Y140" s="20">
        <v>0</v>
      </c>
      <c r="Z140" s="20">
        <v>31.73076923076923</v>
      </c>
      <c r="AA140" s="20">
        <v>21.153846153846153</v>
      </c>
      <c r="AB140" s="19">
        <v>34</v>
      </c>
      <c r="AC140" s="20">
        <v>26.984126984126984</v>
      </c>
      <c r="AD140" s="20">
        <v>76.5625</v>
      </c>
      <c r="AE140" s="20">
        <v>34.090909090909086</v>
      </c>
      <c r="AF140" s="20">
        <v>42.424242424242422</v>
      </c>
      <c r="AG140" s="20">
        <v>50.40650406504065</v>
      </c>
      <c r="AH140" s="20">
        <v>24.705882352941178</v>
      </c>
      <c r="AI140" s="20">
        <v>22.352941176470591</v>
      </c>
      <c r="AJ140" s="3">
        <v>436.95652173913044</v>
      </c>
      <c r="AK140" s="6">
        <v>0</v>
      </c>
      <c r="AL140" s="6">
        <v>0</v>
      </c>
      <c r="AM140" s="6">
        <v>0</v>
      </c>
      <c r="AN140" s="6">
        <v>200</v>
      </c>
      <c r="AO140" s="6">
        <v>0</v>
      </c>
      <c r="AP140" s="6">
        <v>0</v>
      </c>
      <c r="AQ140" s="6">
        <v>0</v>
      </c>
      <c r="AR140" s="6">
        <v>55</v>
      </c>
      <c r="AS140" s="6">
        <v>26.066350710900476</v>
      </c>
      <c r="AT140" s="138">
        <v>4</v>
      </c>
      <c r="AU140" s="138">
        <v>2</v>
      </c>
      <c r="AV140" s="138">
        <v>0</v>
      </c>
      <c r="AW140" s="138">
        <v>0</v>
      </c>
      <c r="AX140" s="138">
        <v>6</v>
      </c>
      <c r="AY140" s="6">
        <v>82.843137254901961</v>
      </c>
      <c r="AZ140" s="6">
        <v>0</v>
      </c>
      <c r="BA140" s="6">
        <v>0</v>
      </c>
      <c r="BB140" s="6">
        <v>0</v>
      </c>
      <c r="BC140" s="6">
        <v>24</v>
      </c>
      <c r="BD140" s="6">
        <v>11.374407582938389</v>
      </c>
      <c r="BE140" s="6">
        <v>0</v>
      </c>
      <c r="BF140" s="6">
        <v>0</v>
      </c>
      <c r="BG140" s="6">
        <v>24</v>
      </c>
      <c r="BH140" s="6">
        <v>14.37125748502994</v>
      </c>
      <c r="BI140" s="6">
        <v>5</v>
      </c>
      <c r="BJ140" s="6">
        <v>41.666666666666671</v>
      </c>
      <c r="BK140" s="6">
        <v>26</v>
      </c>
    </row>
    <row r="141" spans="1:63" x14ac:dyDescent="0.35">
      <c r="A141" s="28">
        <v>135</v>
      </c>
      <c r="C141" s="18" t="s">
        <v>25</v>
      </c>
      <c r="D141" s="15">
        <v>1909</v>
      </c>
      <c r="E141" s="19">
        <v>25</v>
      </c>
      <c r="F141" s="19">
        <v>136</v>
      </c>
      <c r="G141" s="19">
        <v>228</v>
      </c>
      <c r="H141" s="19">
        <v>1396</v>
      </c>
      <c r="I141" s="19">
        <v>150</v>
      </c>
      <c r="J141" s="20">
        <v>39.811419591409113</v>
      </c>
      <c r="K141" s="20">
        <v>44</v>
      </c>
      <c r="L141" s="20">
        <v>4.954954954954955</v>
      </c>
      <c r="M141" s="19">
        <v>8</v>
      </c>
      <c r="N141" s="20">
        <v>12.698412698412698</v>
      </c>
      <c r="O141" s="20">
        <v>68</v>
      </c>
      <c r="P141" s="20">
        <v>70.588235294117652</v>
      </c>
      <c r="Q141" s="20">
        <v>19.170673076923077</v>
      </c>
      <c r="R141" s="19">
        <v>19</v>
      </c>
      <c r="S141" s="20">
        <v>13.013698630136986</v>
      </c>
      <c r="T141" s="19">
        <v>33</v>
      </c>
      <c r="U141" s="20">
        <v>29.20353982300885</v>
      </c>
      <c r="V141" s="19">
        <v>11</v>
      </c>
      <c r="W141" s="20">
        <v>28.947368421052634</v>
      </c>
      <c r="X141" s="19">
        <v>47</v>
      </c>
      <c r="Y141" s="20">
        <v>31.333333333333336</v>
      </c>
      <c r="Z141" s="20">
        <v>20.977353992848631</v>
      </c>
      <c r="AA141" s="20">
        <v>31.227651966626937</v>
      </c>
      <c r="AB141" s="19">
        <v>137</v>
      </c>
      <c r="AC141" s="20">
        <v>11.830742659758203</v>
      </c>
      <c r="AD141" s="20">
        <v>76.526946107784426</v>
      </c>
      <c r="AE141" s="20">
        <v>56.330275229357795</v>
      </c>
      <c r="AF141" s="20">
        <v>50.317124735729394</v>
      </c>
      <c r="AG141" s="20">
        <v>78.893905191873586</v>
      </c>
      <c r="AH141" s="20">
        <v>49.049049049049046</v>
      </c>
      <c r="AI141" s="20">
        <v>24.324324324324326</v>
      </c>
      <c r="AJ141" s="3">
        <v>602.05696202531647</v>
      </c>
      <c r="AK141" s="6">
        <v>599</v>
      </c>
      <c r="AL141" s="6">
        <v>572</v>
      </c>
      <c r="AM141" s="6">
        <v>555</v>
      </c>
      <c r="AN141" s="6">
        <v>121</v>
      </c>
      <c r="AO141" s="6">
        <v>0</v>
      </c>
      <c r="AP141" s="6">
        <v>0</v>
      </c>
      <c r="AQ141" s="6">
        <v>29</v>
      </c>
      <c r="AR141" s="6">
        <v>718</v>
      </c>
      <c r="AS141" s="6">
        <v>38.664512654819596</v>
      </c>
      <c r="AT141" s="138">
        <v>15</v>
      </c>
      <c r="AU141" s="138">
        <v>0</v>
      </c>
      <c r="AV141" s="138">
        <v>2</v>
      </c>
      <c r="AW141" s="138">
        <v>14</v>
      </c>
      <c r="AX141" s="138">
        <v>31</v>
      </c>
      <c r="AY141" s="6">
        <v>53.178551686014373</v>
      </c>
      <c r="AZ141" s="6">
        <v>16</v>
      </c>
      <c r="BA141" s="6">
        <v>1.8306636155606408</v>
      </c>
      <c r="BB141" s="6">
        <v>23</v>
      </c>
      <c r="BC141" s="6">
        <v>283</v>
      </c>
      <c r="BD141" s="6">
        <v>14.973544973544971</v>
      </c>
      <c r="BE141" s="6">
        <v>22</v>
      </c>
      <c r="BF141" s="6">
        <v>9.6491228070175428</v>
      </c>
      <c r="BG141" s="6">
        <v>248</v>
      </c>
      <c r="BH141" s="6">
        <v>17.932031814895154</v>
      </c>
      <c r="BI141" s="6">
        <v>10</v>
      </c>
      <c r="BJ141" s="6">
        <v>6.8493150684931505</v>
      </c>
      <c r="BK141" s="6">
        <v>228</v>
      </c>
    </row>
    <row r="142" spans="1:63" x14ac:dyDescent="0.35">
      <c r="A142" s="28">
        <v>136</v>
      </c>
      <c r="C142" s="18" t="s">
        <v>11</v>
      </c>
      <c r="D142" s="15">
        <v>1156</v>
      </c>
      <c r="E142" s="19">
        <v>15</v>
      </c>
      <c r="F142" s="19">
        <v>95</v>
      </c>
      <c r="G142" s="19">
        <v>269</v>
      </c>
      <c r="H142" s="19">
        <v>483</v>
      </c>
      <c r="I142" s="19">
        <v>23</v>
      </c>
      <c r="J142" s="20">
        <v>51.445086705202314</v>
      </c>
      <c r="K142" s="20">
        <v>91</v>
      </c>
      <c r="L142" s="20">
        <v>24.266666666666666</v>
      </c>
      <c r="M142" s="19">
        <v>8</v>
      </c>
      <c r="N142" s="20">
        <v>7.4074074074074066</v>
      </c>
      <c r="O142" s="20">
        <v>104</v>
      </c>
      <c r="P142" s="20">
        <v>91.743119266055047</v>
      </c>
      <c r="Q142" s="20">
        <v>27.938931297709924</v>
      </c>
      <c r="R142" s="19">
        <v>20</v>
      </c>
      <c r="S142" s="20">
        <v>16.260162601626014</v>
      </c>
      <c r="T142" s="19">
        <v>18</v>
      </c>
      <c r="U142" s="20">
        <v>31.03448275862069</v>
      </c>
      <c r="V142" s="19">
        <v>15</v>
      </c>
      <c r="W142" s="20">
        <v>23.809523809523807</v>
      </c>
      <c r="X142" s="19">
        <v>31</v>
      </c>
      <c r="Y142" s="20">
        <v>26.05042016806723</v>
      </c>
      <c r="Z142" s="20">
        <v>27.859237536656888</v>
      </c>
      <c r="AA142" s="20">
        <v>19.061583577712611</v>
      </c>
      <c r="AB142" s="19">
        <v>132</v>
      </c>
      <c r="AC142" s="20">
        <v>33.333333333333329</v>
      </c>
      <c r="AD142" s="20">
        <v>55.188679245283026</v>
      </c>
      <c r="AE142" s="20">
        <v>32.128514056224901</v>
      </c>
      <c r="AF142" s="20">
        <v>27.27272727272727</v>
      </c>
      <c r="AG142" s="20">
        <v>46.650124069478913</v>
      </c>
      <c r="AH142" s="20">
        <v>43.51464435146444</v>
      </c>
      <c r="AI142" s="20">
        <v>12.133891213389122</v>
      </c>
      <c r="AJ142" s="3">
        <v>317</v>
      </c>
      <c r="AK142" s="6">
        <v>0</v>
      </c>
      <c r="AL142" s="6">
        <v>547</v>
      </c>
      <c r="AM142" s="6">
        <v>0</v>
      </c>
      <c r="AN142" s="6">
        <v>252</v>
      </c>
      <c r="AO142" s="6">
        <v>0</v>
      </c>
      <c r="AP142" s="6">
        <v>0</v>
      </c>
      <c r="AQ142" s="6">
        <v>33</v>
      </c>
      <c r="AR142" s="6">
        <v>91</v>
      </c>
      <c r="AS142" s="6">
        <v>10.76923076923077</v>
      </c>
      <c r="AT142" s="138">
        <v>8</v>
      </c>
      <c r="AU142" s="138">
        <v>11</v>
      </c>
      <c r="AV142" s="138">
        <v>0</v>
      </c>
      <c r="AW142" s="138">
        <v>0</v>
      </c>
      <c r="AX142" s="138">
        <v>19</v>
      </c>
      <c r="AY142" s="6">
        <v>75.622542595019667</v>
      </c>
      <c r="AZ142" s="6">
        <v>3</v>
      </c>
      <c r="BA142" s="6">
        <v>0.84507042253521114</v>
      </c>
      <c r="BB142" s="6">
        <v>3</v>
      </c>
      <c r="BC142" s="6">
        <v>121</v>
      </c>
      <c r="BD142" s="6">
        <v>14.15204678362573</v>
      </c>
      <c r="BE142" s="6">
        <v>5</v>
      </c>
      <c r="BF142" s="6">
        <v>1.8518518518518516</v>
      </c>
      <c r="BG142" s="6">
        <v>96</v>
      </c>
      <c r="BH142" s="6">
        <v>20.382165605095544</v>
      </c>
      <c r="BI142" s="6">
        <v>12</v>
      </c>
      <c r="BJ142" s="6">
        <v>48</v>
      </c>
      <c r="BK142" s="6">
        <v>269</v>
      </c>
    </row>
    <row r="143" spans="1:63" x14ac:dyDescent="0.35">
      <c r="A143" s="28">
        <v>137</v>
      </c>
      <c r="C143" s="18" t="s">
        <v>281</v>
      </c>
      <c r="D143" s="15">
        <v>894</v>
      </c>
      <c r="E143" s="19">
        <v>0</v>
      </c>
      <c r="F143" s="19">
        <v>8</v>
      </c>
      <c r="G143" s="19">
        <v>39</v>
      </c>
      <c r="H143" s="19">
        <v>723</v>
      </c>
      <c r="I143" s="19">
        <v>124</v>
      </c>
      <c r="J143" s="20">
        <v>49.552572706935123</v>
      </c>
      <c r="K143" s="20">
        <v>18</v>
      </c>
      <c r="L143" s="20">
        <v>6.4516129032258061</v>
      </c>
      <c r="M143" s="19">
        <v>0</v>
      </c>
      <c r="N143" s="20">
        <v>0</v>
      </c>
      <c r="O143" s="20">
        <v>47</v>
      </c>
      <c r="P143" s="20">
        <v>84.313725490196077</v>
      </c>
      <c r="Q143" s="20">
        <v>55.606936416184972</v>
      </c>
      <c r="R143" s="19">
        <v>0</v>
      </c>
      <c r="S143" s="20">
        <v>0</v>
      </c>
      <c r="T143" s="19">
        <v>3</v>
      </c>
      <c r="U143" s="20">
        <v>20</v>
      </c>
      <c r="V143" s="19">
        <v>3</v>
      </c>
      <c r="W143" s="20">
        <v>15</v>
      </c>
      <c r="X143" s="19">
        <v>9</v>
      </c>
      <c r="Y143" s="20">
        <v>23.684210526315788</v>
      </c>
      <c r="Z143" s="20">
        <v>22.878228782287824</v>
      </c>
      <c r="AA143" s="20">
        <v>17.712177121771216</v>
      </c>
      <c r="AB143" s="19">
        <v>36</v>
      </c>
      <c r="AC143" s="20">
        <v>6.5693430656934311</v>
      </c>
      <c r="AD143" s="20">
        <v>79.281767955801115</v>
      </c>
      <c r="AE143" s="20">
        <v>55.586592178770957</v>
      </c>
      <c r="AF143" s="20">
        <v>0</v>
      </c>
      <c r="AG143" s="20">
        <v>67.971014492753625</v>
      </c>
      <c r="AH143" s="20">
        <v>65.050505050505052</v>
      </c>
      <c r="AI143" s="20">
        <v>12.727272727272727</v>
      </c>
      <c r="AJ143" s="3">
        <v>575.97402597402595</v>
      </c>
      <c r="AK143" s="6">
        <v>217</v>
      </c>
      <c r="AL143" s="6">
        <v>430</v>
      </c>
      <c r="AM143" s="6">
        <v>7</v>
      </c>
      <c r="AN143" s="6">
        <v>3</v>
      </c>
      <c r="AO143" s="6">
        <v>0</v>
      </c>
      <c r="AP143" s="6">
        <v>8</v>
      </c>
      <c r="AQ143" s="6">
        <v>184</v>
      </c>
      <c r="AR143" s="6">
        <v>11</v>
      </c>
      <c r="AS143" s="6">
        <v>1.2585812356979404</v>
      </c>
      <c r="AT143" s="138"/>
      <c r="AU143" s="138"/>
      <c r="AV143" s="138"/>
      <c r="AW143" s="138"/>
      <c r="AX143" s="138"/>
      <c r="AY143" s="6">
        <v>10.907003444316878</v>
      </c>
      <c r="AZ143" s="6">
        <v>3</v>
      </c>
      <c r="BA143" s="6">
        <v>1.079136690647482</v>
      </c>
      <c r="BB143" s="6">
        <v>3</v>
      </c>
      <c r="BC143" s="6">
        <v>352</v>
      </c>
      <c r="BD143" s="6">
        <v>40.045506257110354</v>
      </c>
      <c r="BE143" s="6">
        <v>0</v>
      </c>
      <c r="BF143" s="6">
        <v>0</v>
      </c>
      <c r="BG143" s="6">
        <v>240</v>
      </c>
      <c r="BH143" s="6">
        <v>33.755274261603375</v>
      </c>
      <c r="BI143" s="6">
        <v>110</v>
      </c>
      <c r="BJ143" s="6">
        <v>89.430894308943081</v>
      </c>
      <c r="BK143" s="6">
        <v>39</v>
      </c>
    </row>
    <row r="144" spans="1:63" x14ac:dyDescent="0.35">
      <c r="A144" s="28">
        <v>138</v>
      </c>
      <c r="C144" s="18" t="s">
        <v>14</v>
      </c>
      <c r="D144" s="15">
        <v>661</v>
      </c>
      <c r="E144" s="19">
        <v>0</v>
      </c>
      <c r="F144" s="19">
        <v>6</v>
      </c>
      <c r="G144" s="19">
        <v>31</v>
      </c>
      <c r="H144" s="19">
        <v>507</v>
      </c>
      <c r="I144" s="19">
        <v>118</v>
      </c>
      <c r="J144" s="20">
        <v>47.201210287443267</v>
      </c>
      <c r="K144" s="20">
        <v>25</v>
      </c>
      <c r="L144" s="20">
        <v>11.627906976744185</v>
      </c>
      <c r="M144" s="19">
        <v>0</v>
      </c>
      <c r="N144" s="20">
        <v>0</v>
      </c>
      <c r="O144" s="20">
        <v>52</v>
      </c>
      <c r="P144" s="20">
        <v>79.629629629629633</v>
      </c>
      <c r="Q144" s="20">
        <v>46.275752773375594</v>
      </c>
      <c r="R144" s="19">
        <v>0</v>
      </c>
      <c r="S144" s="20">
        <v>0</v>
      </c>
      <c r="T144" s="19">
        <v>0</v>
      </c>
      <c r="U144" s="20">
        <v>0</v>
      </c>
      <c r="V144" s="19">
        <v>0</v>
      </c>
      <c r="W144" s="20">
        <v>0</v>
      </c>
      <c r="X144" s="19">
        <v>6</v>
      </c>
      <c r="Y144" s="20">
        <v>46.153846153846153</v>
      </c>
      <c r="Z144" s="20">
        <v>21.182266009852217</v>
      </c>
      <c r="AA144" s="20">
        <v>19.21182266009852</v>
      </c>
      <c r="AB144" s="19">
        <v>41</v>
      </c>
      <c r="AC144" s="20">
        <v>14.487632508833922</v>
      </c>
      <c r="AD144" s="20">
        <v>59.629629629629633</v>
      </c>
      <c r="AE144" s="20">
        <v>28.085106382978726</v>
      </c>
      <c r="AF144" s="20">
        <v>53.571428571428569</v>
      </c>
      <c r="AG144" s="20">
        <v>44.736842105263158</v>
      </c>
      <c r="AH144" s="20">
        <v>57.021276595744688</v>
      </c>
      <c r="AI144" s="20">
        <v>23.404255319148938</v>
      </c>
      <c r="AJ144" s="3">
        <v>396.46017699115043</v>
      </c>
      <c r="AK144" s="6">
        <v>3</v>
      </c>
      <c r="AL144" s="6">
        <v>30</v>
      </c>
      <c r="AM144" s="6">
        <v>0</v>
      </c>
      <c r="AN144" s="6">
        <v>500</v>
      </c>
      <c r="AO144" s="6">
        <v>0</v>
      </c>
      <c r="AP144" s="6">
        <v>0</v>
      </c>
      <c r="AQ144" s="6">
        <v>67</v>
      </c>
      <c r="AR144" s="6">
        <v>37</v>
      </c>
      <c r="AS144" s="6">
        <v>5.8730158730158726</v>
      </c>
      <c r="AT144" s="138">
        <v>1</v>
      </c>
      <c r="AU144" s="138">
        <v>0</v>
      </c>
      <c r="AV144" s="138">
        <v>0</v>
      </c>
      <c r="AW144" s="138">
        <v>0</v>
      </c>
      <c r="AX144" s="138">
        <v>1</v>
      </c>
      <c r="AY144" s="6">
        <v>31.018518518518519</v>
      </c>
      <c r="AZ144" s="6">
        <v>14</v>
      </c>
      <c r="BA144" s="6">
        <v>6.5116279069767442</v>
      </c>
      <c r="BB144" s="6">
        <v>14</v>
      </c>
      <c r="BC144" s="6">
        <v>194</v>
      </c>
      <c r="BD144" s="6">
        <v>29.709035222052066</v>
      </c>
      <c r="BE144" s="6">
        <v>0</v>
      </c>
      <c r="BF144" s="6">
        <v>0</v>
      </c>
      <c r="BG144" s="6">
        <v>131</v>
      </c>
      <c r="BH144" s="6">
        <v>25.992063492063494</v>
      </c>
      <c r="BI144" s="6">
        <v>64</v>
      </c>
      <c r="BJ144" s="6">
        <v>53.781512605042018</v>
      </c>
      <c r="BK144" s="6">
        <v>31</v>
      </c>
    </row>
    <row r="145" spans="1:63" x14ac:dyDescent="0.35">
      <c r="A145" s="28">
        <v>139</v>
      </c>
      <c r="C145" s="18" t="s">
        <v>18</v>
      </c>
      <c r="D145" s="15">
        <v>21702</v>
      </c>
      <c r="E145" s="19">
        <v>180</v>
      </c>
      <c r="F145" s="19">
        <v>572</v>
      </c>
      <c r="G145" s="19">
        <v>1812</v>
      </c>
      <c r="H145" s="19">
        <v>17571</v>
      </c>
      <c r="I145" s="19">
        <v>1746</v>
      </c>
      <c r="J145" s="20">
        <v>54.829048014007931</v>
      </c>
      <c r="K145" s="20">
        <v>1622</v>
      </c>
      <c r="L145" s="20">
        <v>18.82325635371939</v>
      </c>
      <c r="M145" s="19">
        <v>87</v>
      </c>
      <c r="N145" s="20">
        <v>9.3851132686084142</v>
      </c>
      <c r="O145" s="20">
        <v>2621</v>
      </c>
      <c r="P145" s="20">
        <v>87.342737323675181</v>
      </c>
      <c r="Q145" s="20">
        <v>35.875318564987261</v>
      </c>
      <c r="R145" s="19">
        <v>94</v>
      </c>
      <c r="S145" s="20">
        <v>7.7429983525535411</v>
      </c>
      <c r="T145" s="19">
        <v>63</v>
      </c>
      <c r="U145" s="20">
        <v>12.625250501002002</v>
      </c>
      <c r="V145" s="19">
        <v>122</v>
      </c>
      <c r="W145" s="20">
        <v>17.280453257790366</v>
      </c>
      <c r="X145" s="19">
        <v>188</v>
      </c>
      <c r="Y145" s="20">
        <v>15.537190082644628</v>
      </c>
      <c r="Z145" s="20">
        <v>19.456469456469456</v>
      </c>
      <c r="AA145" s="20">
        <v>23.905723905723907</v>
      </c>
      <c r="AB145" s="19">
        <v>1811</v>
      </c>
      <c r="AC145" s="20">
        <v>14.578972790210917</v>
      </c>
      <c r="AD145" s="20">
        <v>69.610989857491333</v>
      </c>
      <c r="AE145" s="20">
        <v>46.983029541169074</v>
      </c>
      <c r="AF145" s="20">
        <v>40.806561859193437</v>
      </c>
      <c r="AG145" s="20">
        <v>58.913767217181281</v>
      </c>
      <c r="AH145" s="20">
        <v>55.605822187254127</v>
      </c>
      <c r="AI145" s="20">
        <v>17.397718332022031</v>
      </c>
      <c r="AJ145" s="3">
        <v>408.31847890671418</v>
      </c>
      <c r="AK145" s="6">
        <v>11548</v>
      </c>
      <c r="AL145" s="6">
        <v>4640</v>
      </c>
      <c r="AM145" s="6">
        <v>10</v>
      </c>
      <c r="AN145" s="6">
        <v>12</v>
      </c>
      <c r="AO145" s="6">
        <v>0</v>
      </c>
      <c r="AP145" s="6">
        <v>78</v>
      </c>
      <c r="AQ145" s="6">
        <v>4689</v>
      </c>
      <c r="AR145" s="6">
        <v>2810</v>
      </c>
      <c r="AS145" s="6">
        <v>13.491453812175916</v>
      </c>
      <c r="AT145" s="138">
        <v>195</v>
      </c>
      <c r="AU145" s="138">
        <v>0</v>
      </c>
      <c r="AV145" s="138">
        <v>23</v>
      </c>
      <c r="AW145" s="138">
        <v>13</v>
      </c>
      <c r="AX145" s="138">
        <v>231</v>
      </c>
      <c r="AY145" s="6">
        <v>17.407531460835447</v>
      </c>
      <c r="AZ145" s="6">
        <v>116</v>
      </c>
      <c r="BA145" s="6">
        <v>1.3709963361304811</v>
      </c>
      <c r="BB145" s="6">
        <v>84</v>
      </c>
      <c r="BC145" s="6">
        <v>10477</v>
      </c>
      <c r="BD145" s="6">
        <v>48.737033074382474</v>
      </c>
      <c r="BE145" s="6">
        <v>479</v>
      </c>
      <c r="BF145" s="6">
        <v>26.819708846584543</v>
      </c>
      <c r="BG145" s="6">
        <v>8397</v>
      </c>
      <c r="BH145" s="6">
        <v>48.192148760330575</v>
      </c>
      <c r="BI145" s="6">
        <v>1451</v>
      </c>
      <c r="BJ145" s="6">
        <v>84.067207415990737</v>
      </c>
      <c r="BK145" s="6">
        <v>1812</v>
      </c>
    </row>
    <row r="146" spans="1:63" x14ac:dyDescent="0.35">
      <c r="A146" s="28">
        <v>140</v>
      </c>
      <c r="C146" s="18"/>
      <c r="D146" s="15"/>
      <c r="E146" s="19"/>
      <c r="F146" s="19"/>
      <c r="G146" s="19"/>
      <c r="H146" s="19"/>
      <c r="I146" s="19"/>
      <c r="J146" s="20"/>
      <c r="K146" s="20"/>
      <c r="L146" s="20"/>
      <c r="M146" s="19"/>
      <c r="N146" s="20"/>
      <c r="O146" s="20"/>
      <c r="P146" s="20"/>
      <c r="Q146" s="20"/>
      <c r="R146" s="19"/>
      <c r="S146" s="20"/>
      <c r="T146" s="19">
        <v>328</v>
      </c>
      <c r="U146" s="20">
        <v>13.295500608025943</v>
      </c>
      <c r="V146" s="19">
        <v>364</v>
      </c>
      <c r="W146" s="20">
        <v>19.956140350877195</v>
      </c>
      <c r="X146" s="19">
        <v>688</v>
      </c>
      <c r="Y146" s="20">
        <v>16.037296037296038</v>
      </c>
      <c r="Z146" s="20">
        <v>23.19839332125699</v>
      </c>
      <c r="AA146" s="20">
        <v>33.456722060329213</v>
      </c>
      <c r="AB146" s="19">
        <v>4154</v>
      </c>
      <c r="AC146" s="20">
        <v>11.305247115175266</v>
      </c>
      <c r="AD146" s="20">
        <v>73.75729437321634</v>
      </c>
      <c r="AE146" s="20">
        <v>51.449335548172762</v>
      </c>
      <c r="AF146" s="20">
        <v>51.033912324234912</v>
      </c>
      <c r="AG146" s="20">
        <v>65</v>
      </c>
      <c r="AH146" s="20">
        <v>50.827804107424953</v>
      </c>
      <c r="AI146" s="20">
        <v>20.189573459715639</v>
      </c>
      <c r="AJ146" s="3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>
        <v>34.865900383141764</v>
      </c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</row>
    <row r="147" spans="1:63" x14ac:dyDescent="0.35">
      <c r="A147" s="28">
        <v>141</v>
      </c>
      <c r="B147" s="21" t="s">
        <v>58</v>
      </c>
      <c r="C147" s="18" t="s">
        <v>26</v>
      </c>
      <c r="D147" s="15">
        <v>124</v>
      </c>
      <c r="E147" s="19">
        <v>4</v>
      </c>
      <c r="F147" s="19">
        <v>6</v>
      </c>
      <c r="G147" s="19">
        <v>29</v>
      </c>
      <c r="H147" s="19">
        <v>83</v>
      </c>
      <c r="I147" s="19">
        <v>3</v>
      </c>
      <c r="J147" s="20">
        <v>45.967741935483872</v>
      </c>
      <c r="K147" s="20">
        <v>8</v>
      </c>
      <c r="L147" s="20">
        <v>14.035087719298245</v>
      </c>
      <c r="M147" s="19">
        <v>0</v>
      </c>
      <c r="N147" s="20">
        <v>0</v>
      </c>
      <c r="O147" s="20">
        <v>3</v>
      </c>
      <c r="P147" s="20">
        <v>100</v>
      </c>
      <c r="Q147" s="20">
        <v>32.432432432432435</v>
      </c>
      <c r="R147" s="19">
        <v>3</v>
      </c>
      <c r="S147" s="20">
        <v>15.789473684210526</v>
      </c>
      <c r="T147" s="19">
        <v>0</v>
      </c>
      <c r="U147" s="20">
        <v>0</v>
      </c>
      <c r="V147" s="19">
        <v>0</v>
      </c>
      <c r="W147" s="20">
        <v>0</v>
      </c>
      <c r="X147" s="19">
        <v>3</v>
      </c>
      <c r="Y147" s="20">
        <v>15.789473684210526</v>
      </c>
      <c r="Z147" s="20">
        <v>20.689655172413794</v>
      </c>
      <c r="AA147" s="20">
        <v>10.344827586206897</v>
      </c>
      <c r="AB147" s="19">
        <v>15</v>
      </c>
      <c r="AC147" s="20">
        <v>26.315789473684209</v>
      </c>
      <c r="AD147" s="20">
        <v>52.941176470588239</v>
      </c>
      <c r="AE147" s="20">
        <v>24.324324324324326</v>
      </c>
      <c r="AF147" s="20">
        <v>47.058823529411761</v>
      </c>
      <c r="AG147" s="20">
        <v>43.939393939393938</v>
      </c>
      <c r="AH147" s="20">
        <v>50</v>
      </c>
      <c r="AI147" s="20">
        <v>15.625</v>
      </c>
      <c r="AJ147" s="3">
        <v>311.11111111111109</v>
      </c>
      <c r="AK147" s="6">
        <v>0</v>
      </c>
      <c r="AL147" s="6">
        <v>0</v>
      </c>
      <c r="AM147" s="6">
        <v>0</v>
      </c>
      <c r="AN147" s="6">
        <v>94</v>
      </c>
      <c r="AO147" s="6">
        <v>0</v>
      </c>
      <c r="AP147" s="6">
        <v>3</v>
      </c>
      <c r="AQ147" s="6">
        <v>18</v>
      </c>
      <c r="AR147" s="6">
        <v>29</v>
      </c>
      <c r="AS147" s="6">
        <v>24.166666666666668</v>
      </c>
      <c r="AT147" s="138">
        <v>2</v>
      </c>
      <c r="AU147" s="138">
        <v>0</v>
      </c>
      <c r="AV147" s="138">
        <v>0</v>
      </c>
      <c r="AW147" s="138">
        <v>0</v>
      </c>
      <c r="AX147" s="138">
        <v>2</v>
      </c>
      <c r="AY147" s="6">
        <v>33.333333333333329</v>
      </c>
      <c r="AZ147" s="6">
        <v>4</v>
      </c>
      <c r="BA147" s="6">
        <v>6.666666666666667</v>
      </c>
      <c r="BB147" s="6">
        <v>0</v>
      </c>
      <c r="BC147" s="6">
        <v>26</v>
      </c>
      <c r="BD147" s="6">
        <v>20.472440944881889</v>
      </c>
      <c r="BE147" s="6">
        <v>4</v>
      </c>
      <c r="BF147" s="6">
        <v>14.814814814814813</v>
      </c>
      <c r="BG147" s="6">
        <v>15</v>
      </c>
      <c r="BH147" s="6">
        <v>18.9873417721519</v>
      </c>
      <c r="BI147" s="6">
        <v>3</v>
      </c>
      <c r="BJ147" s="6">
        <v>100</v>
      </c>
      <c r="BK147" s="6">
        <v>29</v>
      </c>
    </row>
    <row r="148" spans="1:63" x14ac:dyDescent="0.35">
      <c r="A148" s="28">
        <v>142</v>
      </c>
      <c r="C148" s="18" t="s">
        <v>22</v>
      </c>
      <c r="D148" s="15">
        <v>93</v>
      </c>
      <c r="E148" s="19">
        <v>0</v>
      </c>
      <c r="F148" s="19">
        <v>8</v>
      </c>
      <c r="G148" s="19">
        <v>6</v>
      </c>
      <c r="H148" s="19">
        <v>76</v>
      </c>
      <c r="I148" s="19">
        <v>0</v>
      </c>
      <c r="J148" s="20">
        <v>47.311827956989248</v>
      </c>
      <c r="K148" s="20">
        <v>0</v>
      </c>
      <c r="L148" s="20">
        <v>0</v>
      </c>
      <c r="M148" s="19">
        <v>0</v>
      </c>
      <c r="N148" s="20">
        <v>0</v>
      </c>
      <c r="O148" s="20">
        <v>3</v>
      </c>
      <c r="P148" s="20">
        <v>0</v>
      </c>
      <c r="Q148" s="20">
        <v>0</v>
      </c>
      <c r="R148" s="19">
        <v>0</v>
      </c>
      <c r="S148" s="20">
        <v>0</v>
      </c>
      <c r="T148" s="19">
        <v>0</v>
      </c>
      <c r="U148" s="20">
        <v>0</v>
      </c>
      <c r="V148" s="19">
        <v>0</v>
      </c>
      <c r="W148" s="118">
        <v>0</v>
      </c>
      <c r="X148" s="19">
        <v>0</v>
      </c>
      <c r="Y148" s="118">
        <v>0</v>
      </c>
      <c r="Z148" s="20">
        <v>9.375</v>
      </c>
      <c r="AA148" s="20">
        <v>73.4375</v>
      </c>
      <c r="AB148" s="19">
        <v>8</v>
      </c>
      <c r="AC148" s="20">
        <v>12.698412698412698</v>
      </c>
      <c r="AD148" s="20">
        <v>84.615384615384613</v>
      </c>
      <c r="AE148" s="20">
        <v>47.222222222222221</v>
      </c>
      <c r="AF148" s="20">
        <v>30</v>
      </c>
      <c r="AG148" s="20">
        <v>77.027027027027032</v>
      </c>
      <c r="AH148" s="20">
        <v>16</v>
      </c>
      <c r="AI148" s="20">
        <v>48</v>
      </c>
      <c r="AJ148" s="3">
        <v>785</v>
      </c>
      <c r="AK148" s="6">
        <v>3</v>
      </c>
      <c r="AL148" s="6">
        <v>0</v>
      </c>
      <c r="AM148" s="6">
        <v>4</v>
      </c>
      <c r="AN148" s="6">
        <v>68</v>
      </c>
      <c r="AO148" s="6">
        <v>0</v>
      </c>
      <c r="AP148" s="6">
        <v>0</v>
      </c>
      <c r="AQ148" s="6">
        <v>8</v>
      </c>
      <c r="AR148" s="6">
        <v>12</v>
      </c>
      <c r="AS148" s="6">
        <v>12.631578947368421</v>
      </c>
      <c r="AT148" s="138">
        <v>0</v>
      </c>
      <c r="AU148" s="138">
        <v>0</v>
      </c>
      <c r="AV148" s="138">
        <v>0</v>
      </c>
      <c r="AW148" s="138">
        <v>4</v>
      </c>
      <c r="AX148" s="138">
        <v>4</v>
      </c>
      <c r="AY148" s="6">
        <v>20.202020202020201</v>
      </c>
      <c r="AZ148" s="6">
        <v>5</v>
      </c>
      <c r="BA148" s="6">
        <v>7.8125</v>
      </c>
      <c r="BB148" s="6">
        <v>0</v>
      </c>
      <c r="BC148" s="6">
        <v>7</v>
      </c>
      <c r="BD148" s="6">
        <v>7.1428571428571423</v>
      </c>
      <c r="BE148" s="6">
        <v>0</v>
      </c>
      <c r="BF148" s="6">
        <v>0</v>
      </c>
      <c r="BG148" s="6">
        <v>0</v>
      </c>
      <c r="BH148" s="6">
        <v>0</v>
      </c>
      <c r="BI148" s="6">
        <v>0</v>
      </c>
      <c r="BJ148" s="6">
        <v>0</v>
      </c>
      <c r="BK148" s="6">
        <v>6</v>
      </c>
    </row>
    <row r="149" spans="1:63" x14ac:dyDescent="0.35">
      <c r="A149" s="28">
        <v>143</v>
      </c>
      <c r="C149" s="18" t="s">
        <v>134</v>
      </c>
      <c r="D149" s="15">
        <v>76</v>
      </c>
      <c r="E149" s="19">
        <v>0</v>
      </c>
      <c r="F149" s="19">
        <v>0</v>
      </c>
      <c r="G149" s="19">
        <v>3</v>
      </c>
      <c r="H149" s="19">
        <v>54</v>
      </c>
      <c r="I149" s="19">
        <v>15</v>
      </c>
      <c r="J149" s="20">
        <v>52.631578947368418</v>
      </c>
      <c r="K149" s="20">
        <v>0</v>
      </c>
      <c r="L149" s="20">
        <v>0</v>
      </c>
      <c r="M149" s="19">
        <v>0</v>
      </c>
      <c r="N149" s="20">
        <v>0</v>
      </c>
      <c r="O149" s="20">
        <v>3</v>
      </c>
      <c r="P149" s="20">
        <v>100</v>
      </c>
      <c r="Q149" s="20">
        <v>36.84210526315789</v>
      </c>
      <c r="R149" s="19">
        <v>0</v>
      </c>
      <c r="S149" s="20">
        <v>0</v>
      </c>
      <c r="T149" s="19">
        <v>0</v>
      </c>
      <c r="U149" s="20">
        <v>0</v>
      </c>
      <c r="V149" s="19">
        <v>0</v>
      </c>
      <c r="W149" s="118">
        <v>0</v>
      </c>
      <c r="X149" s="19">
        <v>0</v>
      </c>
      <c r="Y149" s="118">
        <v>0</v>
      </c>
      <c r="Z149" s="20">
        <v>50</v>
      </c>
      <c r="AA149" s="20">
        <v>23.333333333333332</v>
      </c>
      <c r="AB149" s="19">
        <v>0</v>
      </c>
      <c r="AC149" s="20">
        <v>0</v>
      </c>
      <c r="AD149" s="20">
        <v>62.5</v>
      </c>
      <c r="AE149" s="20">
        <v>46.875</v>
      </c>
      <c r="AF149" s="20">
        <v>0</v>
      </c>
      <c r="AG149" s="20">
        <v>56.25</v>
      </c>
      <c r="AH149" s="20">
        <v>54.285714285714285</v>
      </c>
      <c r="AI149" s="20">
        <v>20</v>
      </c>
      <c r="AJ149" s="3">
        <v>530</v>
      </c>
      <c r="AK149" s="6">
        <v>0</v>
      </c>
      <c r="AL149" s="6">
        <v>39</v>
      </c>
      <c r="AM149" s="6">
        <v>0</v>
      </c>
      <c r="AN149" s="6">
        <v>13</v>
      </c>
      <c r="AO149" s="6">
        <v>0</v>
      </c>
      <c r="AP149" s="6">
        <v>0</v>
      </c>
      <c r="AQ149" s="6">
        <v>21</v>
      </c>
      <c r="AR149" s="6">
        <v>0</v>
      </c>
      <c r="AS149" s="6">
        <v>0</v>
      </c>
      <c r="AT149" s="138">
        <v>0</v>
      </c>
      <c r="AU149" s="138">
        <v>0</v>
      </c>
      <c r="AV149" s="138">
        <v>0</v>
      </c>
      <c r="AW149" s="138">
        <v>0</v>
      </c>
      <c r="AX149" s="138">
        <v>0</v>
      </c>
      <c r="AY149" s="6">
        <v>22.5</v>
      </c>
      <c r="AZ149" s="6">
        <v>0</v>
      </c>
      <c r="BA149" s="6">
        <v>0</v>
      </c>
      <c r="BB149" s="6">
        <v>3</v>
      </c>
      <c r="BC149" s="6">
        <v>10</v>
      </c>
      <c r="BD149" s="6">
        <v>13.888888888888889</v>
      </c>
      <c r="BE149" s="6">
        <v>0</v>
      </c>
      <c r="BF149" s="6">
        <v>0</v>
      </c>
      <c r="BG149" s="6">
        <v>9</v>
      </c>
      <c r="BH149" s="6">
        <v>15.789473684210526</v>
      </c>
      <c r="BI149" s="6">
        <v>5</v>
      </c>
      <c r="BJ149" s="6">
        <v>33.333333333333329</v>
      </c>
      <c r="BK149" s="6">
        <v>3</v>
      </c>
    </row>
    <row r="150" spans="1:63" x14ac:dyDescent="0.35">
      <c r="A150" s="28">
        <v>144</v>
      </c>
      <c r="C150" s="18" t="s">
        <v>137</v>
      </c>
      <c r="D150" s="15">
        <v>34</v>
      </c>
      <c r="E150" s="19">
        <v>0</v>
      </c>
      <c r="F150" s="19">
        <v>0</v>
      </c>
      <c r="G150" s="19">
        <v>0</v>
      </c>
      <c r="H150" s="19">
        <v>25</v>
      </c>
      <c r="I150" s="19">
        <v>5</v>
      </c>
      <c r="J150" s="20">
        <v>55.882352941176471</v>
      </c>
      <c r="K150" s="20">
        <v>0</v>
      </c>
      <c r="L150" s="20">
        <v>0</v>
      </c>
      <c r="M150" s="19">
        <v>0</v>
      </c>
      <c r="N150" s="20">
        <v>0</v>
      </c>
      <c r="O150" s="20">
        <v>0</v>
      </c>
      <c r="P150" s="20">
        <v>0</v>
      </c>
      <c r="Q150" s="20">
        <v>63.636363636363633</v>
      </c>
      <c r="R150" s="19">
        <v>0</v>
      </c>
      <c r="S150" s="20">
        <v>0</v>
      </c>
      <c r="T150" s="19">
        <v>0</v>
      </c>
      <c r="U150" s="20">
        <v>0</v>
      </c>
      <c r="V150" s="19">
        <v>0</v>
      </c>
      <c r="W150" s="118">
        <v>0</v>
      </c>
      <c r="X150" s="19">
        <v>4</v>
      </c>
      <c r="Y150" s="118">
        <v>100</v>
      </c>
      <c r="Z150" s="20">
        <v>37.037037037037038</v>
      </c>
      <c r="AA150" s="20">
        <v>0</v>
      </c>
      <c r="AB150" s="19">
        <v>3</v>
      </c>
      <c r="AC150" s="20">
        <v>17.647058823529413</v>
      </c>
      <c r="AD150" s="20">
        <v>58.333333333333336</v>
      </c>
      <c r="AE150" s="20">
        <v>0</v>
      </c>
      <c r="AF150" s="20">
        <v>0</v>
      </c>
      <c r="AG150" s="20">
        <v>71.428571428571431</v>
      </c>
      <c r="AH150" s="20">
        <v>100</v>
      </c>
      <c r="AI150" s="20">
        <v>0</v>
      </c>
      <c r="AJ150" s="3">
        <v>212.5</v>
      </c>
      <c r="AK150" s="6">
        <v>12</v>
      </c>
      <c r="AL150" s="6">
        <v>24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18</v>
      </c>
      <c r="AS150" s="6">
        <v>45</v>
      </c>
      <c r="AT150" s="138">
        <v>0</v>
      </c>
      <c r="AU150" s="138">
        <v>0</v>
      </c>
      <c r="AV150" s="138">
        <v>0</v>
      </c>
      <c r="AW150" s="138">
        <v>0</v>
      </c>
      <c r="AX150" s="138">
        <v>0</v>
      </c>
      <c r="AY150" s="6">
        <v>0</v>
      </c>
      <c r="AZ150" s="6">
        <v>0</v>
      </c>
      <c r="BA150" s="6">
        <v>0</v>
      </c>
      <c r="BB150" s="6">
        <v>0</v>
      </c>
      <c r="BC150" s="6">
        <v>19</v>
      </c>
      <c r="BD150" s="6">
        <v>50</v>
      </c>
      <c r="BE150" s="6">
        <v>4</v>
      </c>
      <c r="BF150" s="6">
        <v>100</v>
      </c>
      <c r="BG150" s="6">
        <v>14</v>
      </c>
      <c r="BH150" s="6">
        <v>58.333333333333336</v>
      </c>
      <c r="BI150" s="6">
        <v>0</v>
      </c>
      <c r="BJ150" s="6">
        <v>0</v>
      </c>
      <c r="BK150" s="6">
        <v>0</v>
      </c>
    </row>
    <row r="151" spans="1:63" x14ac:dyDescent="0.35">
      <c r="A151" s="28">
        <v>145</v>
      </c>
      <c r="C151" s="18" t="s">
        <v>16</v>
      </c>
      <c r="D151" s="15">
        <v>76</v>
      </c>
      <c r="E151" s="19">
        <v>0</v>
      </c>
      <c r="F151" s="19">
        <v>0</v>
      </c>
      <c r="G151" s="19">
        <v>9</v>
      </c>
      <c r="H151" s="19">
        <v>62</v>
      </c>
      <c r="I151" s="19">
        <v>0</v>
      </c>
      <c r="J151" s="20">
        <v>59.210526315789465</v>
      </c>
      <c r="K151" s="20">
        <v>4</v>
      </c>
      <c r="L151" s="20">
        <v>9.5238095238095237</v>
      </c>
      <c r="M151" s="19">
        <v>0</v>
      </c>
      <c r="N151" s="20">
        <v>0</v>
      </c>
      <c r="O151" s="20">
        <v>4</v>
      </c>
      <c r="P151" s="20">
        <v>100</v>
      </c>
      <c r="Q151" s="20">
        <v>49.315068493150683</v>
      </c>
      <c r="R151" s="19">
        <v>0</v>
      </c>
      <c r="S151" s="20">
        <v>0</v>
      </c>
      <c r="T151" s="19">
        <v>0</v>
      </c>
      <c r="U151" s="20">
        <v>0</v>
      </c>
      <c r="V151" s="19">
        <v>0</v>
      </c>
      <c r="W151" s="118">
        <v>0</v>
      </c>
      <c r="X151" s="19">
        <v>0</v>
      </c>
      <c r="Y151" s="118">
        <v>0</v>
      </c>
      <c r="Z151" s="20">
        <v>13.333333333333334</v>
      </c>
      <c r="AA151" s="20">
        <v>20</v>
      </c>
      <c r="AB151" s="19">
        <v>4</v>
      </c>
      <c r="AC151" s="20">
        <v>10.256410256410255</v>
      </c>
      <c r="AD151" s="20">
        <v>52.380952380952387</v>
      </c>
      <c r="AE151" s="20">
        <v>29.411764705882355</v>
      </c>
      <c r="AF151" s="20">
        <v>100</v>
      </c>
      <c r="AG151" s="20">
        <v>50.877192982456144</v>
      </c>
      <c r="AH151" s="20">
        <v>75</v>
      </c>
      <c r="AI151" s="20">
        <v>25</v>
      </c>
      <c r="AJ151" s="3">
        <v>310</v>
      </c>
      <c r="AK151" s="6">
        <v>55</v>
      </c>
      <c r="AL151" s="6">
        <v>3</v>
      </c>
      <c r="AM151" s="6">
        <v>0</v>
      </c>
      <c r="AN151" s="6">
        <v>0</v>
      </c>
      <c r="AO151" s="6">
        <v>0</v>
      </c>
      <c r="AP151" s="6">
        <v>0</v>
      </c>
      <c r="AQ151" s="6">
        <v>8</v>
      </c>
      <c r="AR151" s="6">
        <v>5</v>
      </c>
      <c r="AS151" s="6">
        <v>7.042253521126761</v>
      </c>
      <c r="AT151" s="138">
        <v>2</v>
      </c>
      <c r="AU151" s="138">
        <v>0</v>
      </c>
      <c r="AV151" s="138">
        <v>0</v>
      </c>
      <c r="AW151" s="138">
        <v>0</v>
      </c>
      <c r="AX151" s="138">
        <v>2</v>
      </c>
      <c r="AY151" s="6">
        <v>4.0540540540540544</v>
      </c>
      <c r="AZ151" s="6">
        <v>0</v>
      </c>
      <c r="BA151" s="6">
        <v>0</v>
      </c>
      <c r="BB151" s="6">
        <v>0</v>
      </c>
      <c r="BC151" s="6">
        <v>22</v>
      </c>
      <c r="BD151" s="6">
        <v>29.333333333333332</v>
      </c>
      <c r="BE151" s="6">
        <v>3</v>
      </c>
      <c r="BF151" s="6">
        <v>33.333333333333329</v>
      </c>
      <c r="BG151" s="6">
        <v>18</v>
      </c>
      <c r="BH151" s="6">
        <v>28.125</v>
      </c>
      <c r="BI151" s="6">
        <v>0</v>
      </c>
      <c r="BJ151" s="6">
        <v>0</v>
      </c>
      <c r="BK151" s="6">
        <v>9</v>
      </c>
    </row>
    <row r="152" spans="1:63" x14ac:dyDescent="0.35">
      <c r="A152" s="28">
        <v>146</v>
      </c>
      <c r="C152" s="18" t="s">
        <v>138</v>
      </c>
      <c r="D152" s="15">
        <v>278</v>
      </c>
      <c r="E152" s="19">
        <v>5</v>
      </c>
      <c r="F152" s="19">
        <v>22</v>
      </c>
      <c r="G152" s="19">
        <v>27</v>
      </c>
      <c r="H152" s="19">
        <v>188</v>
      </c>
      <c r="I152" s="19">
        <v>35</v>
      </c>
      <c r="J152" s="20">
        <v>60.431654676258994</v>
      </c>
      <c r="K152" s="20">
        <v>15</v>
      </c>
      <c r="L152" s="20">
        <v>12.605042016806722</v>
      </c>
      <c r="M152" s="19">
        <v>0</v>
      </c>
      <c r="N152" s="20">
        <v>0</v>
      </c>
      <c r="O152" s="20">
        <v>18</v>
      </c>
      <c r="P152" s="20">
        <v>100</v>
      </c>
      <c r="Q152" s="20">
        <v>16.379310344827587</v>
      </c>
      <c r="R152" s="19">
        <v>0</v>
      </c>
      <c r="S152" s="20">
        <v>0</v>
      </c>
      <c r="T152" s="19">
        <v>0</v>
      </c>
      <c r="U152" s="20">
        <v>0</v>
      </c>
      <c r="V152" s="19">
        <v>0</v>
      </c>
      <c r="W152" s="118">
        <v>0</v>
      </c>
      <c r="X152" s="19">
        <v>0</v>
      </c>
      <c r="Y152" s="118">
        <v>0</v>
      </c>
      <c r="Z152" s="20">
        <v>20.183486238532112</v>
      </c>
      <c r="AA152" s="20">
        <v>55.963302752293572</v>
      </c>
      <c r="AB152" s="19">
        <v>12</v>
      </c>
      <c r="AC152" s="20">
        <v>9.4488188976377945</v>
      </c>
      <c r="AD152" s="20">
        <v>75</v>
      </c>
      <c r="AE152" s="20">
        <v>53.125</v>
      </c>
      <c r="AF152" s="20">
        <v>48.275862068965516</v>
      </c>
      <c r="AG152" s="20">
        <v>61.783439490445858</v>
      </c>
      <c r="AH152" s="20">
        <v>22.727272727272727</v>
      </c>
      <c r="AI152" s="20">
        <v>33.636363636363633</v>
      </c>
      <c r="AJ152" s="3">
        <v>358.33333333333331</v>
      </c>
      <c r="AK152" s="6">
        <v>26</v>
      </c>
      <c r="AL152" s="6">
        <v>44</v>
      </c>
      <c r="AM152" s="6">
        <v>0</v>
      </c>
      <c r="AN152" s="6">
        <v>0</v>
      </c>
      <c r="AO152" s="6">
        <v>0</v>
      </c>
      <c r="AP152" s="6">
        <v>0</v>
      </c>
      <c r="AQ152" s="6">
        <v>192</v>
      </c>
      <c r="AR152" s="6">
        <v>71</v>
      </c>
      <c r="AS152" s="6">
        <v>26.492537313432834</v>
      </c>
      <c r="AT152" s="138">
        <v>5</v>
      </c>
      <c r="AU152" s="138">
        <v>0</v>
      </c>
      <c r="AV152" s="138">
        <v>2</v>
      </c>
      <c r="AW152" s="138">
        <v>0</v>
      </c>
      <c r="AX152" s="138">
        <v>7</v>
      </c>
      <c r="AY152" s="6">
        <v>10</v>
      </c>
      <c r="AZ152" s="6">
        <v>0</v>
      </c>
      <c r="BA152" s="6">
        <v>0</v>
      </c>
      <c r="BB152" s="6">
        <v>8</v>
      </c>
      <c r="BC152" s="6">
        <v>73</v>
      </c>
      <c r="BD152" s="6">
        <v>26.44927536231884</v>
      </c>
      <c r="BE152" s="6">
        <v>4</v>
      </c>
      <c r="BF152" s="6">
        <v>12.903225806451612</v>
      </c>
      <c r="BG152" s="6">
        <v>52</v>
      </c>
      <c r="BH152" s="6">
        <v>27.083333333333332</v>
      </c>
      <c r="BI152" s="6">
        <v>20</v>
      </c>
      <c r="BJ152" s="6">
        <v>54.054054054054056</v>
      </c>
      <c r="BK152" s="6">
        <v>27</v>
      </c>
    </row>
    <row r="153" spans="1:63" x14ac:dyDescent="0.35">
      <c r="A153" s="28">
        <v>147</v>
      </c>
      <c r="C153" s="18" t="s">
        <v>2</v>
      </c>
      <c r="D153" s="15">
        <v>44</v>
      </c>
      <c r="E153" s="19">
        <v>0</v>
      </c>
      <c r="F153" s="19">
        <v>4</v>
      </c>
      <c r="G153" s="19">
        <v>0</v>
      </c>
      <c r="H153" s="19">
        <v>38</v>
      </c>
      <c r="I153" s="19">
        <v>3</v>
      </c>
      <c r="J153" s="20">
        <v>56.81818181818182</v>
      </c>
      <c r="K153" s="20">
        <v>0</v>
      </c>
      <c r="L153" s="20">
        <v>0</v>
      </c>
      <c r="M153" s="19">
        <v>0</v>
      </c>
      <c r="N153" s="20">
        <v>0</v>
      </c>
      <c r="O153" s="20">
        <v>5</v>
      </c>
      <c r="P153" s="20">
        <v>100</v>
      </c>
      <c r="Q153" s="20">
        <v>56.09756097560976</v>
      </c>
      <c r="R153" s="19">
        <v>0</v>
      </c>
      <c r="S153" s="20">
        <v>0</v>
      </c>
      <c r="T153" s="19">
        <v>0</v>
      </c>
      <c r="U153" s="20">
        <v>0</v>
      </c>
      <c r="V153" s="19">
        <v>0</v>
      </c>
      <c r="W153" s="118">
        <v>0</v>
      </c>
      <c r="X153" s="19">
        <v>0</v>
      </c>
      <c r="Y153" s="118">
        <v>0</v>
      </c>
      <c r="Z153" s="20">
        <v>44</v>
      </c>
      <c r="AA153" s="20">
        <v>0</v>
      </c>
      <c r="AB153" s="19">
        <v>3</v>
      </c>
      <c r="AC153" s="20">
        <v>12.5</v>
      </c>
      <c r="AD153" s="20">
        <v>63.636363636363633</v>
      </c>
      <c r="AE153" s="20">
        <v>39.130434782608695</v>
      </c>
      <c r="AF153" s="20">
        <v>0</v>
      </c>
      <c r="AG153" s="20">
        <v>64.285714285714292</v>
      </c>
      <c r="AH153" s="20">
        <v>100</v>
      </c>
      <c r="AI153" s="20">
        <v>0</v>
      </c>
      <c r="AJ153" s="3">
        <v>675</v>
      </c>
      <c r="AK153" s="6">
        <v>0</v>
      </c>
      <c r="AL153" s="6">
        <v>37</v>
      </c>
      <c r="AM153" s="6">
        <v>0</v>
      </c>
      <c r="AN153" s="6">
        <v>0</v>
      </c>
      <c r="AO153" s="6">
        <v>0</v>
      </c>
      <c r="AP153" s="6">
        <v>0</v>
      </c>
      <c r="AQ153" s="6">
        <v>7</v>
      </c>
      <c r="AR153" s="6">
        <v>0</v>
      </c>
      <c r="AS153" s="6">
        <v>0</v>
      </c>
      <c r="AT153" s="138"/>
      <c r="AU153" s="138"/>
      <c r="AV153" s="138"/>
      <c r="AW153" s="138"/>
      <c r="AX153" s="138"/>
      <c r="AY153" s="6">
        <v>35.416666666666671</v>
      </c>
      <c r="AZ153" s="6">
        <v>0</v>
      </c>
      <c r="BA153" s="6">
        <v>0</v>
      </c>
      <c r="BB153" s="6">
        <v>0</v>
      </c>
      <c r="BC153" s="6">
        <v>5</v>
      </c>
      <c r="BD153" s="6">
        <v>9.8039215686274517</v>
      </c>
      <c r="BE153" s="6">
        <v>0</v>
      </c>
      <c r="BF153" s="6">
        <v>0</v>
      </c>
      <c r="BG153" s="6">
        <v>0</v>
      </c>
      <c r="BH153" s="6">
        <v>0</v>
      </c>
      <c r="BI153" s="6">
        <v>0</v>
      </c>
      <c r="BJ153" s="6">
        <v>0</v>
      </c>
      <c r="BK153" s="6">
        <v>0</v>
      </c>
    </row>
    <row r="154" spans="1:63" x14ac:dyDescent="0.35">
      <c r="A154" s="28">
        <v>148</v>
      </c>
      <c r="C154" s="18" t="s">
        <v>6</v>
      </c>
      <c r="D154" s="15">
        <v>168</v>
      </c>
      <c r="E154" s="19">
        <v>0</v>
      </c>
      <c r="F154" s="19">
        <v>0</v>
      </c>
      <c r="G154" s="19">
        <v>0</v>
      </c>
      <c r="H154" s="19">
        <v>100</v>
      </c>
      <c r="I154" s="19">
        <v>64</v>
      </c>
      <c r="J154" s="20">
        <v>49.404761904761905</v>
      </c>
      <c r="K154" s="20">
        <v>0</v>
      </c>
      <c r="L154" s="20">
        <v>0</v>
      </c>
      <c r="M154" s="19">
        <v>0</v>
      </c>
      <c r="N154" s="20">
        <v>0</v>
      </c>
      <c r="O154" s="20">
        <v>9</v>
      </c>
      <c r="P154" s="20">
        <v>50</v>
      </c>
      <c r="Q154" s="20">
        <v>55.26315789473685</v>
      </c>
      <c r="R154" s="19">
        <v>0</v>
      </c>
      <c r="S154" s="20">
        <v>0</v>
      </c>
      <c r="T154" s="19">
        <v>0</v>
      </c>
      <c r="U154" s="20">
        <v>0</v>
      </c>
      <c r="V154" s="19">
        <v>0</v>
      </c>
      <c r="W154" s="118">
        <v>0</v>
      </c>
      <c r="X154" s="19">
        <v>0</v>
      </c>
      <c r="Y154" s="118">
        <v>0</v>
      </c>
      <c r="Z154" s="20">
        <v>64.705882352941174</v>
      </c>
      <c r="AA154" s="20">
        <v>35.294117647058826</v>
      </c>
      <c r="AB154" s="19">
        <v>3</v>
      </c>
      <c r="AC154" s="20">
        <v>3.5714285714285712</v>
      </c>
      <c r="AD154" s="20">
        <v>75</v>
      </c>
      <c r="AE154" s="20">
        <v>72</v>
      </c>
      <c r="AF154" s="20">
        <v>0</v>
      </c>
      <c r="AG154" s="20">
        <v>81.521739130434781</v>
      </c>
      <c r="AH154" s="20">
        <v>55.128205128205131</v>
      </c>
      <c r="AI154" s="20">
        <v>19.230769230769234</v>
      </c>
      <c r="AJ154" s="3">
        <v>479.62962962962962</v>
      </c>
      <c r="AK154" s="6">
        <v>0</v>
      </c>
      <c r="AL154" s="6">
        <v>141</v>
      </c>
      <c r="AM154" s="6">
        <v>0</v>
      </c>
      <c r="AN154" s="6">
        <v>0</v>
      </c>
      <c r="AO154" s="6">
        <v>0</v>
      </c>
      <c r="AP154" s="6">
        <v>0</v>
      </c>
      <c r="AQ154" s="6">
        <v>21</v>
      </c>
      <c r="AR154" s="6">
        <v>0</v>
      </c>
      <c r="AS154" s="6">
        <v>0</v>
      </c>
      <c r="AT154" s="138">
        <v>0</v>
      </c>
      <c r="AU154" s="138">
        <v>0</v>
      </c>
      <c r="AV154" s="138">
        <v>0</v>
      </c>
      <c r="AW154" s="138">
        <v>0</v>
      </c>
      <c r="AX154" s="138">
        <v>0</v>
      </c>
      <c r="AY154" s="6">
        <v>13.690476190476192</v>
      </c>
      <c r="AZ154" s="6">
        <v>0</v>
      </c>
      <c r="BA154" s="6">
        <v>0</v>
      </c>
      <c r="BB154" s="6">
        <v>10</v>
      </c>
      <c r="BC154" s="6">
        <v>12</v>
      </c>
      <c r="BD154" s="6">
        <v>7.4074074074074066</v>
      </c>
      <c r="BE154" s="6">
        <v>0</v>
      </c>
      <c r="BF154" s="6">
        <v>0</v>
      </c>
      <c r="BG154" s="6">
        <v>0</v>
      </c>
      <c r="BH154" s="6">
        <v>0</v>
      </c>
      <c r="BI154" s="6">
        <v>7</v>
      </c>
      <c r="BJ154" s="6">
        <v>11.475409836065573</v>
      </c>
      <c r="BK154" s="6">
        <v>0</v>
      </c>
    </row>
    <row r="155" spans="1:63" x14ac:dyDescent="0.35">
      <c r="A155" s="28">
        <v>149</v>
      </c>
      <c r="C155" s="18" t="s">
        <v>10</v>
      </c>
      <c r="D155" s="15">
        <v>214</v>
      </c>
      <c r="E155" s="19">
        <v>7</v>
      </c>
      <c r="F155" s="19">
        <v>50</v>
      </c>
      <c r="G155" s="19">
        <v>24</v>
      </c>
      <c r="H155" s="19">
        <v>104</v>
      </c>
      <c r="I155" s="19">
        <v>27</v>
      </c>
      <c r="J155" s="20">
        <v>51.401869158878498</v>
      </c>
      <c r="K155" s="20">
        <v>4</v>
      </c>
      <c r="L155" s="20">
        <v>5.6338028169014089</v>
      </c>
      <c r="M155" s="19">
        <v>0</v>
      </c>
      <c r="N155" s="20">
        <v>0</v>
      </c>
      <c r="O155" s="20">
        <v>9</v>
      </c>
      <c r="P155" s="20">
        <v>50</v>
      </c>
      <c r="Q155" s="20">
        <v>13.380281690140844</v>
      </c>
      <c r="R155" s="19">
        <v>0</v>
      </c>
      <c r="S155" s="20">
        <v>0</v>
      </c>
      <c r="T155" s="19">
        <v>0</v>
      </c>
      <c r="U155" s="20">
        <v>0</v>
      </c>
      <c r="V155" s="19">
        <v>0</v>
      </c>
      <c r="W155" s="118">
        <v>0</v>
      </c>
      <c r="X155" s="19">
        <v>0</v>
      </c>
      <c r="Y155" s="118">
        <v>0</v>
      </c>
      <c r="Z155" s="20">
        <v>13.888888888888889</v>
      </c>
      <c r="AA155" s="20">
        <v>81.944444444444443</v>
      </c>
      <c r="AB155" s="19">
        <v>18</v>
      </c>
      <c r="AC155" s="20">
        <v>18.556701030927837</v>
      </c>
      <c r="AD155" s="20">
        <v>66.071428571428569</v>
      </c>
      <c r="AE155" s="20">
        <v>60.416666666666664</v>
      </c>
      <c r="AF155" s="20">
        <v>65.625</v>
      </c>
      <c r="AG155" s="20">
        <v>69.444444444444443</v>
      </c>
      <c r="AH155" s="20">
        <v>30.136986301369863</v>
      </c>
      <c r="AI155" s="20">
        <v>36.986301369863014</v>
      </c>
      <c r="AJ155" s="3">
        <v>561.36363636363637</v>
      </c>
      <c r="AK155" s="6">
        <v>0</v>
      </c>
      <c r="AL155" s="6">
        <v>189</v>
      </c>
      <c r="AM155" s="6">
        <v>0</v>
      </c>
      <c r="AN155" s="6">
        <v>13</v>
      </c>
      <c r="AO155" s="6">
        <v>0</v>
      </c>
      <c r="AP155" s="6">
        <v>5</v>
      </c>
      <c r="AQ155" s="6">
        <v>4</v>
      </c>
      <c r="AR155" s="6">
        <v>59</v>
      </c>
      <c r="AS155" s="6">
        <v>27.699530516431924</v>
      </c>
      <c r="AT155" s="138">
        <v>1</v>
      </c>
      <c r="AU155" s="138">
        <v>0</v>
      </c>
      <c r="AV155" s="138">
        <v>0</v>
      </c>
      <c r="AW155" s="138">
        <v>2</v>
      </c>
      <c r="AX155" s="138">
        <v>3</v>
      </c>
      <c r="AY155" s="6">
        <v>28.571428571428569</v>
      </c>
      <c r="AZ155" s="6">
        <v>0</v>
      </c>
      <c r="BA155" s="6">
        <v>0</v>
      </c>
      <c r="BB155" s="6">
        <v>0</v>
      </c>
      <c r="BC155" s="6">
        <v>12</v>
      </c>
      <c r="BD155" s="6">
        <v>5.7692307692307692</v>
      </c>
      <c r="BE155" s="6">
        <v>0</v>
      </c>
      <c r="BF155" s="6">
        <v>0</v>
      </c>
      <c r="BG155" s="6">
        <v>9</v>
      </c>
      <c r="BH155" s="6">
        <v>8.6538461538461533</v>
      </c>
      <c r="BI155" s="6">
        <v>3</v>
      </c>
      <c r="BJ155" s="6">
        <v>13.043478260869565</v>
      </c>
      <c r="BK155" s="6">
        <v>24</v>
      </c>
    </row>
    <row r="156" spans="1:63" x14ac:dyDescent="0.35">
      <c r="A156" s="28">
        <v>150</v>
      </c>
      <c r="C156" s="18" t="s">
        <v>277</v>
      </c>
      <c r="D156" s="15">
        <v>62</v>
      </c>
      <c r="E156" s="19">
        <v>0</v>
      </c>
      <c r="F156" s="19">
        <v>5</v>
      </c>
      <c r="G156" s="19">
        <v>15</v>
      </c>
      <c r="H156" s="19">
        <v>43</v>
      </c>
      <c r="I156" s="19">
        <v>0</v>
      </c>
      <c r="J156" s="20">
        <v>48.387096774193552</v>
      </c>
      <c r="K156" s="20">
        <v>4</v>
      </c>
      <c r="L156" s="20">
        <v>12.903225806451612</v>
      </c>
      <c r="M156" s="19">
        <v>0</v>
      </c>
      <c r="N156" s="20">
        <v>0</v>
      </c>
      <c r="O156" s="20">
        <v>0</v>
      </c>
      <c r="P156" s="20">
        <v>0</v>
      </c>
      <c r="Q156" s="20">
        <v>21.818181818181817</v>
      </c>
      <c r="R156" s="19">
        <v>0</v>
      </c>
      <c r="S156" s="20">
        <v>0</v>
      </c>
      <c r="T156" s="19">
        <v>3</v>
      </c>
      <c r="U156" s="20">
        <v>100</v>
      </c>
      <c r="V156" s="19">
        <v>0</v>
      </c>
      <c r="W156" s="118">
        <v>0</v>
      </c>
      <c r="X156" s="19">
        <v>3</v>
      </c>
      <c r="Y156" s="118">
        <v>100</v>
      </c>
      <c r="Z156" s="20">
        <v>50</v>
      </c>
      <c r="AA156" s="20">
        <v>23.333333333333332</v>
      </c>
      <c r="AB156" s="19">
        <v>6</v>
      </c>
      <c r="AC156" s="20">
        <v>16.666666666666664</v>
      </c>
      <c r="AD156" s="20">
        <v>78.260869565217391</v>
      </c>
      <c r="AE156" s="20">
        <v>82.35294117647058</v>
      </c>
      <c r="AF156" s="20">
        <v>50</v>
      </c>
      <c r="AG156" s="20">
        <v>74.285714285714292</v>
      </c>
      <c r="AH156" s="20">
        <v>10.344827586206897</v>
      </c>
      <c r="AI156" s="20">
        <v>24.137931034482758</v>
      </c>
      <c r="AJ156" s="3">
        <v>460</v>
      </c>
      <c r="AK156" s="6">
        <v>0</v>
      </c>
      <c r="AL156" s="6">
        <v>33</v>
      </c>
      <c r="AM156" s="6">
        <v>0</v>
      </c>
      <c r="AN156" s="6">
        <v>15</v>
      </c>
      <c r="AO156" s="6">
        <v>0</v>
      </c>
      <c r="AP156" s="6">
        <v>0</v>
      </c>
      <c r="AQ156" s="6">
        <v>4</v>
      </c>
      <c r="AR156" s="6">
        <v>12</v>
      </c>
      <c r="AS156" s="6">
        <v>20</v>
      </c>
      <c r="AT156" s="138">
        <v>0</v>
      </c>
      <c r="AU156" s="138">
        <v>1</v>
      </c>
      <c r="AV156" s="138">
        <v>0</v>
      </c>
      <c r="AW156" s="138">
        <v>0</v>
      </c>
      <c r="AX156" s="138">
        <v>1</v>
      </c>
      <c r="AY156" s="6">
        <v>31.25</v>
      </c>
      <c r="AZ156" s="6">
        <v>0</v>
      </c>
      <c r="BA156" s="6">
        <v>0</v>
      </c>
      <c r="BB156" s="6">
        <v>0</v>
      </c>
      <c r="BC156" s="6">
        <v>6</v>
      </c>
      <c r="BD156" s="6">
        <v>9.2307692307692317</v>
      </c>
      <c r="BE156" s="6">
        <v>0</v>
      </c>
      <c r="BF156" s="6">
        <v>0</v>
      </c>
      <c r="BG156" s="6">
        <v>0</v>
      </c>
      <c r="BH156" s="6">
        <v>0</v>
      </c>
      <c r="BI156" s="6">
        <v>0</v>
      </c>
      <c r="BJ156" s="6">
        <v>0</v>
      </c>
      <c r="BK156" s="6">
        <v>15</v>
      </c>
    </row>
    <row r="157" spans="1:63" x14ac:dyDescent="0.35">
      <c r="A157" s="28">
        <v>151</v>
      </c>
      <c r="C157" s="18" t="s">
        <v>1</v>
      </c>
      <c r="D157" s="15">
        <v>162</v>
      </c>
      <c r="E157" s="19">
        <v>0</v>
      </c>
      <c r="F157" s="19">
        <v>12</v>
      </c>
      <c r="G157" s="19">
        <v>15</v>
      </c>
      <c r="H157" s="19">
        <v>127</v>
      </c>
      <c r="I157" s="19">
        <v>8</v>
      </c>
      <c r="J157" s="20">
        <v>53.086419753086425</v>
      </c>
      <c r="K157" s="20">
        <v>7</v>
      </c>
      <c r="L157" s="20">
        <v>8.0459770114942533</v>
      </c>
      <c r="M157" s="19">
        <v>0</v>
      </c>
      <c r="N157" s="20">
        <v>0</v>
      </c>
      <c r="O157" s="20">
        <v>4</v>
      </c>
      <c r="P157" s="20">
        <v>100</v>
      </c>
      <c r="Q157" s="20">
        <v>15.789473684210526</v>
      </c>
      <c r="R157" s="19">
        <v>0</v>
      </c>
      <c r="S157" s="20">
        <v>0</v>
      </c>
      <c r="T157" s="19">
        <v>6</v>
      </c>
      <c r="U157" s="20">
        <v>100</v>
      </c>
      <c r="V157" s="19">
        <v>0</v>
      </c>
      <c r="W157" s="118">
        <v>0</v>
      </c>
      <c r="X157" s="19">
        <v>4</v>
      </c>
      <c r="Y157" s="118">
        <v>57.142857142857139</v>
      </c>
      <c r="Z157" s="20">
        <v>41.975308641975303</v>
      </c>
      <c r="AA157" s="20">
        <v>23.456790123456788</v>
      </c>
      <c r="AB157" s="19">
        <v>17</v>
      </c>
      <c r="AC157" s="20">
        <v>15.178571428571427</v>
      </c>
      <c r="AD157" s="20">
        <v>88.52459016393442</v>
      </c>
      <c r="AE157" s="20">
        <v>55.384615384615387</v>
      </c>
      <c r="AF157" s="20">
        <v>35.714285714285715</v>
      </c>
      <c r="AG157" s="20">
        <v>79.807692307692307</v>
      </c>
      <c r="AH157" s="20">
        <v>36.55913978494624</v>
      </c>
      <c r="AI157" s="20">
        <v>34.408602150537639</v>
      </c>
      <c r="AJ157" s="3">
        <v>800</v>
      </c>
      <c r="AK157" s="6">
        <v>0</v>
      </c>
      <c r="AL157" s="6">
        <v>44</v>
      </c>
      <c r="AM157" s="6">
        <v>79</v>
      </c>
      <c r="AN157" s="6">
        <v>22</v>
      </c>
      <c r="AO157" s="6">
        <v>0</v>
      </c>
      <c r="AP157" s="6">
        <v>0</v>
      </c>
      <c r="AQ157" s="6">
        <v>11</v>
      </c>
      <c r="AR157" s="6">
        <v>19</v>
      </c>
      <c r="AS157" s="6">
        <v>11.949685534591195</v>
      </c>
      <c r="AT157" s="138">
        <v>0</v>
      </c>
      <c r="AU157" s="138">
        <v>0</v>
      </c>
      <c r="AV157" s="138">
        <v>0</v>
      </c>
      <c r="AW157" s="138">
        <v>0</v>
      </c>
      <c r="AX157" s="138">
        <v>0</v>
      </c>
      <c r="AY157" s="6">
        <v>19.078947368421055</v>
      </c>
      <c r="AZ157" s="6">
        <v>4</v>
      </c>
      <c r="BA157" s="6">
        <v>5</v>
      </c>
      <c r="BB157" s="6">
        <v>3</v>
      </c>
      <c r="BC157" s="6">
        <v>3</v>
      </c>
      <c r="BD157" s="6">
        <v>1.8404907975460123</v>
      </c>
      <c r="BE157" s="6">
        <v>0</v>
      </c>
      <c r="BF157" s="6">
        <v>0</v>
      </c>
      <c r="BG157" s="6">
        <v>0</v>
      </c>
      <c r="BH157" s="6">
        <v>0</v>
      </c>
      <c r="BI157" s="6">
        <v>0</v>
      </c>
      <c r="BJ157" s="6">
        <v>0</v>
      </c>
      <c r="BK157" s="6">
        <v>15</v>
      </c>
    </row>
    <row r="158" spans="1:63" x14ac:dyDescent="0.35">
      <c r="A158" s="28">
        <v>152</v>
      </c>
      <c r="C158" s="18" t="s">
        <v>7</v>
      </c>
      <c r="D158" s="15">
        <v>85</v>
      </c>
      <c r="E158" s="19">
        <v>0</v>
      </c>
      <c r="F158" s="19">
        <v>0</v>
      </c>
      <c r="G158" s="19">
        <v>0</v>
      </c>
      <c r="H158" s="19">
        <v>35</v>
      </c>
      <c r="I158" s="19">
        <v>47</v>
      </c>
      <c r="J158" s="20">
        <v>40</v>
      </c>
      <c r="K158" s="20">
        <v>4</v>
      </c>
      <c r="L158" s="20">
        <v>100</v>
      </c>
      <c r="M158" s="19">
        <v>0</v>
      </c>
      <c r="N158" s="20">
        <v>0</v>
      </c>
      <c r="O158" s="20">
        <v>5</v>
      </c>
      <c r="P158" s="20">
        <v>100</v>
      </c>
      <c r="Q158" s="20">
        <v>64.705882352941174</v>
      </c>
      <c r="R158" s="19">
        <v>0</v>
      </c>
      <c r="S158" s="20">
        <v>0</v>
      </c>
      <c r="T158" s="19">
        <v>0</v>
      </c>
      <c r="U158" s="20">
        <v>0</v>
      </c>
      <c r="V158" s="19">
        <v>0</v>
      </c>
      <c r="W158" s="118">
        <v>0</v>
      </c>
      <c r="X158" s="19">
        <v>0</v>
      </c>
      <c r="Y158" s="118">
        <v>0</v>
      </c>
      <c r="Z158" s="20">
        <v>0</v>
      </c>
      <c r="AA158" s="20">
        <v>0</v>
      </c>
      <c r="AB158" s="19">
        <v>5</v>
      </c>
      <c r="AC158" s="20">
        <v>18.518518518518519</v>
      </c>
      <c r="AD158" s="20">
        <v>70</v>
      </c>
      <c r="AE158" s="20">
        <v>64.705882352941174</v>
      </c>
      <c r="AF158" s="20">
        <v>0</v>
      </c>
      <c r="AG158" s="20">
        <v>75.757575757575751</v>
      </c>
      <c r="AH158" s="20">
        <v>25</v>
      </c>
      <c r="AI158" s="20">
        <v>35.714285714285715</v>
      </c>
      <c r="AJ158" s="3">
        <v>358.33333333333331</v>
      </c>
      <c r="AK158" s="6">
        <v>0</v>
      </c>
      <c r="AL158" s="6">
        <v>80</v>
      </c>
      <c r="AM158" s="6">
        <v>0</v>
      </c>
      <c r="AN158" s="6">
        <v>0</v>
      </c>
      <c r="AO158" s="6">
        <v>0</v>
      </c>
      <c r="AP158" s="6">
        <v>0</v>
      </c>
      <c r="AQ158" s="6">
        <v>7</v>
      </c>
      <c r="AR158" s="6">
        <v>0</v>
      </c>
      <c r="AS158" s="6">
        <v>0</v>
      </c>
      <c r="AT158" s="138">
        <v>0</v>
      </c>
      <c r="AU158" s="138">
        <v>0</v>
      </c>
      <c r="AV158" s="138">
        <v>0</v>
      </c>
      <c r="AW158" s="138">
        <v>0</v>
      </c>
      <c r="AX158" s="138">
        <v>0</v>
      </c>
      <c r="AY158" s="6">
        <v>29.166666666666668</v>
      </c>
      <c r="AZ158" s="6">
        <v>0</v>
      </c>
      <c r="BA158" s="6">
        <v>0</v>
      </c>
      <c r="BB158" s="6">
        <v>8</v>
      </c>
      <c r="BC158" s="6">
        <v>6</v>
      </c>
      <c r="BD158" s="6">
        <v>7.1428571428571423</v>
      </c>
      <c r="BE158" s="6">
        <v>0</v>
      </c>
      <c r="BF158" s="6">
        <v>0</v>
      </c>
      <c r="BG158" s="6">
        <v>0</v>
      </c>
      <c r="BH158" s="6">
        <v>0</v>
      </c>
      <c r="BI158" s="6">
        <v>10</v>
      </c>
      <c r="BJ158" s="6">
        <v>19.230769230769234</v>
      </c>
      <c r="BK158" s="6">
        <v>0</v>
      </c>
    </row>
    <row r="159" spans="1:63" x14ac:dyDescent="0.35">
      <c r="A159" s="28">
        <v>153</v>
      </c>
      <c r="C159" s="18" t="s">
        <v>278</v>
      </c>
      <c r="D159" s="15">
        <v>53</v>
      </c>
      <c r="E159" s="19">
        <v>3</v>
      </c>
      <c r="F159" s="19">
        <v>5</v>
      </c>
      <c r="G159" s="19">
        <v>7</v>
      </c>
      <c r="H159" s="19">
        <v>45</v>
      </c>
      <c r="I159" s="19">
        <v>0</v>
      </c>
      <c r="J159" s="20">
        <v>69.811320754716974</v>
      </c>
      <c r="K159" s="20">
        <v>0</v>
      </c>
      <c r="L159" s="20">
        <v>0</v>
      </c>
      <c r="M159" s="19">
        <v>0</v>
      </c>
      <c r="N159" s="20">
        <v>0</v>
      </c>
      <c r="O159" s="20">
        <v>7</v>
      </c>
      <c r="P159" s="20">
        <v>100</v>
      </c>
      <c r="Q159" s="20">
        <v>12</v>
      </c>
      <c r="R159" s="19">
        <v>0</v>
      </c>
      <c r="S159" s="20">
        <v>0</v>
      </c>
      <c r="T159" s="19">
        <v>0</v>
      </c>
      <c r="U159" s="20">
        <v>0</v>
      </c>
      <c r="V159" s="19">
        <v>0</v>
      </c>
      <c r="W159" s="118">
        <v>0</v>
      </c>
      <c r="X159" s="19">
        <v>0</v>
      </c>
      <c r="Y159" s="118">
        <v>0</v>
      </c>
      <c r="Z159" s="20">
        <v>15.384615384615385</v>
      </c>
      <c r="AA159" s="20">
        <v>69.230769230769226</v>
      </c>
      <c r="AB159" s="19">
        <v>0</v>
      </c>
      <c r="AC159" s="20">
        <v>0</v>
      </c>
      <c r="AD159" s="20">
        <v>66.666666666666657</v>
      </c>
      <c r="AE159" s="20">
        <v>80</v>
      </c>
      <c r="AF159" s="20">
        <v>100</v>
      </c>
      <c r="AG159" s="20">
        <v>74.418604651162795</v>
      </c>
      <c r="AH159" s="20">
        <v>12</v>
      </c>
      <c r="AI159" s="20">
        <v>28.000000000000004</v>
      </c>
      <c r="AJ159" s="3">
        <v>854.5454545454545</v>
      </c>
      <c r="AK159" s="6">
        <v>5</v>
      </c>
      <c r="AL159" s="6">
        <v>20</v>
      </c>
      <c r="AM159" s="6">
        <v>0</v>
      </c>
      <c r="AN159" s="6">
        <v>0</v>
      </c>
      <c r="AO159" s="6">
        <v>0</v>
      </c>
      <c r="AP159" s="6">
        <v>0</v>
      </c>
      <c r="AQ159" s="6">
        <v>19</v>
      </c>
      <c r="AR159" s="6">
        <v>11</v>
      </c>
      <c r="AS159" s="6">
        <v>20.754716981132077</v>
      </c>
      <c r="AT159" s="138">
        <v>0</v>
      </c>
      <c r="AU159" s="138">
        <v>0</v>
      </c>
      <c r="AV159" s="138">
        <v>0</v>
      </c>
      <c r="AW159" s="138">
        <v>0</v>
      </c>
      <c r="AX159" s="138">
        <v>0</v>
      </c>
      <c r="AY159" s="6">
        <v>11.864406779661017</v>
      </c>
      <c r="AZ159" s="6">
        <v>0</v>
      </c>
      <c r="BA159" s="6">
        <v>0</v>
      </c>
      <c r="BB159" s="6">
        <v>0</v>
      </c>
      <c r="BC159" s="6">
        <v>7</v>
      </c>
      <c r="BD159" s="6">
        <v>14.285714285714285</v>
      </c>
      <c r="BE159" s="6">
        <v>0</v>
      </c>
      <c r="BF159" s="6">
        <v>0</v>
      </c>
      <c r="BG159" s="6">
        <v>8</v>
      </c>
      <c r="BH159" s="6">
        <v>17.777777777777779</v>
      </c>
      <c r="BI159" s="6">
        <v>0</v>
      </c>
      <c r="BJ159" s="6">
        <v>0</v>
      </c>
      <c r="BK159" s="6">
        <v>7</v>
      </c>
    </row>
    <row r="160" spans="1:63" x14ac:dyDescent="0.35">
      <c r="A160" s="28">
        <v>154</v>
      </c>
      <c r="C160" s="18" t="s">
        <v>23</v>
      </c>
      <c r="D160" s="15">
        <v>1668</v>
      </c>
      <c r="E160" s="19">
        <v>43</v>
      </c>
      <c r="F160" s="19">
        <v>120</v>
      </c>
      <c r="G160" s="19">
        <v>102</v>
      </c>
      <c r="H160" s="19">
        <v>1355</v>
      </c>
      <c r="I160" s="19">
        <v>91</v>
      </c>
      <c r="J160" s="20">
        <v>48.081534772182252</v>
      </c>
      <c r="K160" s="20">
        <v>21</v>
      </c>
      <c r="L160" s="20">
        <v>1.8245004344048652</v>
      </c>
      <c r="M160" s="19">
        <v>7</v>
      </c>
      <c r="N160" s="20">
        <v>17.948717948717949</v>
      </c>
      <c r="O160" s="20">
        <v>22</v>
      </c>
      <c r="P160" s="20">
        <v>82.608695652173907</v>
      </c>
      <c r="Q160" s="20">
        <v>6.8828590337524824</v>
      </c>
      <c r="R160" s="19">
        <v>0</v>
      </c>
      <c r="S160" s="20">
        <v>0</v>
      </c>
      <c r="T160" s="19">
        <v>0</v>
      </c>
      <c r="U160" s="20">
        <v>0</v>
      </c>
      <c r="V160" s="19">
        <v>3</v>
      </c>
      <c r="W160" s="118">
        <v>13.636363636363635</v>
      </c>
      <c r="X160" s="19">
        <v>3</v>
      </c>
      <c r="Y160" s="118">
        <v>4.838709677419355</v>
      </c>
      <c r="Z160" s="20">
        <v>26.228070175438596</v>
      </c>
      <c r="AA160" s="20">
        <v>55.438596491228068</v>
      </c>
      <c r="AB160" s="19">
        <v>88</v>
      </c>
      <c r="AC160" s="20">
        <v>7.4766355140186906</v>
      </c>
      <c r="AD160" s="20">
        <v>91.193181818181827</v>
      </c>
      <c r="AE160" s="20">
        <v>61.29032258064516</v>
      </c>
      <c r="AF160" s="20">
        <v>52.14007782101168</v>
      </c>
      <c r="AG160" s="20">
        <v>83.740601503759393</v>
      </c>
      <c r="AH160" s="20">
        <v>35.955056179775283</v>
      </c>
      <c r="AI160" s="20">
        <v>29.307116104868914</v>
      </c>
      <c r="AJ160" s="3">
        <v>740.4545454545455</v>
      </c>
      <c r="AK160" s="6">
        <v>0</v>
      </c>
      <c r="AL160" s="6">
        <v>320</v>
      </c>
      <c r="AM160" s="6">
        <v>599</v>
      </c>
      <c r="AN160" s="6">
        <v>22</v>
      </c>
      <c r="AO160" s="6">
        <v>0</v>
      </c>
      <c r="AP160" s="6">
        <v>618</v>
      </c>
      <c r="AQ160" s="6">
        <v>65</v>
      </c>
      <c r="AR160" s="6">
        <v>360</v>
      </c>
      <c r="AS160" s="6">
        <v>22.318660880347181</v>
      </c>
      <c r="AT160" s="138">
        <v>6</v>
      </c>
      <c r="AU160" s="138">
        <v>0</v>
      </c>
      <c r="AV160" s="138">
        <v>3</v>
      </c>
      <c r="AW160" s="138">
        <v>22</v>
      </c>
      <c r="AX160" s="138">
        <v>31</v>
      </c>
      <c r="AY160" s="6">
        <v>27.607361963190186</v>
      </c>
      <c r="AZ160" s="6">
        <v>4</v>
      </c>
      <c r="BA160" s="6">
        <v>0.35149384885764495</v>
      </c>
      <c r="BB160" s="6">
        <v>11</v>
      </c>
      <c r="BC160" s="6">
        <v>83</v>
      </c>
      <c r="BD160" s="6">
        <v>5.0211736237144589</v>
      </c>
      <c r="BE160" s="6">
        <v>4</v>
      </c>
      <c r="BF160" s="6">
        <v>3.9215686274509802</v>
      </c>
      <c r="BG160" s="6">
        <v>55</v>
      </c>
      <c r="BH160" s="6">
        <v>4.0983606557377046</v>
      </c>
      <c r="BI160" s="6">
        <v>18</v>
      </c>
      <c r="BJ160" s="6">
        <v>20</v>
      </c>
      <c r="BK160" s="6">
        <v>102</v>
      </c>
    </row>
    <row r="161" spans="1:63" x14ac:dyDescent="0.35">
      <c r="A161" s="28">
        <v>155</v>
      </c>
      <c r="C161" s="18" t="s">
        <v>19</v>
      </c>
      <c r="D161" s="15">
        <v>109</v>
      </c>
      <c r="E161" s="19">
        <v>6</v>
      </c>
      <c r="F161" s="19">
        <v>10</v>
      </c>
      <c r="G161" s="19">
        <v>5</v>
      </c>
      <c r="H161" s="19">
        <v>78</v>
      </c>
      <c r="I161" s="19">
        <v>16</v>
      </c>
      <c r="J161" s="20">
        <v>66.972477064220186</v>
      </c>
      <c r="K161" s="20">
        <v>8</v>
      </c>
      <c r="L161" s="20">
        <v>11.428571428571429</v>
      </c>
      <c r="M161" s="19">
        <v>0</v>
      </c>
      <c r="N161" s="20">
        <v>0</v>
      </c>
      <c r="O161" s="20">
        <v>0</v>
      </c>
      <c r="P161" s="20">
        <v>0</v>
      </c>
      <c r="Q161" s="20">
        <v>9.4736842105263168</v>
      </c>
      <c r="R161" s="19">
        <v>0</v>
      </c>
      <c r="S161" s="20">
        <v>0</v>
      </c>
      <c r="T161" s="19">
        <v>0</v>
      </c>
      <c r="U161" s="20">
        <v>0</v>
      </c>
      <c r="V161" s="19">
        <v>0</v>
      </c>
      <c r="W161" s="118">
        <v>0</v>
      </c>
      <c r="X161" s="19">
        <v>0</v>
      </c>
      <c r="Y161" s="118">
        <v>0</v>
      </c>
      <c r="Z161" s="20">
        <v>25.757575757575758</v>
      </c>
      <c r="AA161" s="20">
        <v>50</v>
      </c>
      <c r="AB161" s="19">
        <v>3</v>
      </c>
      <c r="AC161" s="20">
        <v>5.4545454545454541</v>
      </c>
      <c r="AD161" s="20">
        <v>74.193548387096769</v>
      </c>
      <c r="AE161" s="20">
        <v>50</v>
      </c>
      <c r="AF161" s="20">
        <v>41.666666666666671</v>
      </c>
      <c r="AG161" s="20">
        <v>72.881355932203391</v>
      </c>
      <c r="AH161" s="20">
        <v>44</v>
      </c>
      <c r="AI161" s="20">
        <v>28.000000000000004</v>
      </c>
      <c r="AJ161" s="3">
        <v>426.66666666666669</v>
      </c>
      <c r="AK161" s="6">
        <v>0</v>
      </c>
      <c r="AL161" s="6">
        <v>47</v>
      </c>
      <c r="AM161" s="6">
        <v>7</v>
      </c>
      <c r="AN161" s="6">
        <v>26</v>
      </c>
      <c r="AO161" s="6">
        <v>0</v>
      </c>
      <c r="AP161" s="6">
        <v>0</v>
      </c>
      <c r="AQ161" s="6">
        <v>22</v>
      </c>
      <c r="AR161" s="6">
        <v>24</v>
      </c>
      <c r="AS161" s="6">
        <v>21.818181818181817</v>
      </c>
      <c r="AT161" s="138">
        <v>1</v>
      </c>
      <c r="AU161" s="138">
        <v>0</v>
      </c>
      <c r="AV161" s="138">
        <v>0</v>
      </c>
      <c r="AW161" s="138">
        <v>0</v>
      </c>
      <c r="AX161" s="138">
        <v>1</v>
      </c>
      <c r="AY161" s="6">
        <v>19.791666666666664</v>
      </c>
      <c r="AZ161" s="6">
        <v>0</v>
      </c>
      <c r="BA161" s="6">
        <v>0</v>
      </c>
      <c r="BB161" s="6">
        <v>0</v>
      </c>
      <c r="BC161" s="6">
        <v>8</v>
      </c>
      <c r="BD161" s="6">
        <v>7.2727272727272725</v>
      </c>
      <c r="BE161" s="6">
        <v>0</v>
      </c>
      <c r="BF161" s="6">
        <v>0</v>
      </c>
      <c r="BG161" s="6">
        <v>0</v>
      </c>
      <c r="BH161" s="6">
        <v>0</v>
      </c>
      <c r="BI161" s="6">
        <v>5</v>
      </c>
      <c r="BJ161" s="6">
        <v>27.777777777777779</v>
      </c>
      <c r="BK161" s="6">
        <v>5</v>
      </c>
    </row>
    <row r="162" spans="1:63" x14ac:dyDescent="0.35">
      <c r="A162" s="28">
        <v>156</v>
      </c>
      <c r="C162" s="18" t="s">
        <v>12</v>
      </c>
      <c r="D162" s="15">
        <v>49</v>
      </c>
      <c r="E162" s="19">
        <v>0</v>
      </c>
      <c r="F162" s="19">
        <v>0</v>
      </c>
      <c r="G162" s="19">
        <v>3</v>
      </c>
      <c r="H162" s="19">
        <v>46</v>
      </c>
      <c r="I162" s="19">
        <v>0</v>
      </c>
      <c r="J162" s="20">
        <v>46.938775510204081</v>
      </c>
      <c r="K162" s="20">
        <v>0</v>
      </c>
      <c r="L162" s="20">
        <v>0</v>
      </c>
      <c r="M162" s="19">
        <v>0</v>
      </c>
      <c r="N162" s="20">
        <v>0</v>
      </c>
      <c r="O162" s="20">
        <v>3</v>
      </c>
      <c r="P162" s="20">
        <v>100</v>
      </c>
      <c r="Q162" s="20">
        <v>6.5217391304347823</v>
      </c>
      <c r="R162" s="19">
        <v>0</v>
      </c>
      <c r="S162" s="20">
        <v>0</v>
      </c>
      <c r="T162" s="19">
        <v>0</v>
      </c>
      <c r="U162" s="20">
        <v>0</v>
      </c>
      <c r="V162" s="19">
        <v>0</v>
      </c>
      <c r="W162" s="118">
        <v>0</v>
      </c>
      <c r="X162" s="19">
        <v>0</v>
      </c>
      <c r="Y162" s="118">
        <v>0</v>
      </c>
      <c r="Z162" s="20">
        <v>25.806451612903224</v>
      </c>
      <c r="AA162" s="20">
        <v>58.064516129032263</v>
      </c>
      <c r="AB162" s="19">
        <v>7</v>
      </c>
      <c r="AC162" s="15">
        <v>18.421052631578945</v>
      </c>
      <c r="AD162" s="20">
        <v>82.608695652173907</v>
      </c>
      <c r="AE162" s="20">
        <v>52.631578947368418</v>
      </c>
      <c r="AF162" s="20">
        <v>60</v>
      </c>
      <c r="AG162" s="20">
        <v>68</v>
      </c>
      <c r="AH162" s="20">
        <v>45</v>
      </c>
      <c r="AI162" s="20">
        <v>40</v>
      </c>
      <c r="AJ162" s="3">
        <v>416.66666666666669</v>
      </c>
      <c r="AK162" s="6">
        <v>0</v>
      </c>
      <c r="AL162" s="6">
        <v>7</v>
      </c>
      <c r="AM162" s="6">
        <v>0</v>
      </c>
      <c r="AN162" s="6">
        <v>10</v>
      </c>
      <c r="AO162" s="6">
        <v>0</v>
      </c>
      <c r="AP162" s="6">
        <v>6</v>
      </c>
      <c r="AQ162" s="6">
        <v>18</v>
      </c>
      <c r="AR162" s="6">
        <v>24</v>
      </c>
      <c r="AS162" s="6">
        <v>52.173913043478258</v>
      </c>
      <c r="AT162" s="138">
        <v>0</v>
      </c>
      <c r="AU162" s="138">
        <v>0</v>
      </c>
      <c r="AV162" s="138">
        <v>0</v>
      </c>
      <c r="AW162" s="138">
        <v>0</v>
      </c>
      <c r="AX162" s="138">
        <v>0</v>
      </c>
      <c r="AY162" s="6">
        <v>45.283018867924532</v>
      </c>
      <c r="AZ162" s="6">
        <v>0</v>
      </c>
      <c r="BA162" s="6">
        <v>0</v>
      </c>
      <c r="BB162" s="6">
        <v>0</v>
      </c>
      <c r="BC162" s="6">
        <v>10</v>
      </c>
      <c r="BD162" s="6">
        <v>18.518518518518519</v>
      </c>
      <c r="BE162" s="6">
        <v>0</v>
      </c>
      <c r="BF162" s="6">
        <v>0</v>
      </c>
      <c r="BG162" s="6">
        <v>3</v>
      </c>
      <c r="BH162" s="6">
        <v>7.5</v>
      </c>
      <c r="BI162" s="6">
        <v>0</v>
      </c>
      <c r="BJ162" s="6">
        <v>0</v>
      </c>
      <c r="BK162" s="6">
        <v>3</v>
      </c>
    </row>
    <row r="163" spans="1:63" x14ac:dyDescent="0.35">
      <c r="A163" s="28">
        <v>157</v>
      </c>
      <c r="C163" s="18" t="s">
        <v>13</v>
      </c>
      <c r="D163" s="15">
        <v>15</v>
      </c>
      <c r="E163" s="19">
        <v>0</v>
      </c>
      <c r="F163" s="19">
        <v>0</v>
      </c>
      <c r="G163" s="19">
        <v>4</v>
      </c>
      <c r="H163" s="19">
        <v>15</v>
      </c>
      <c r="I163" s="19">
        <v>0</v>
      </c>
      <c r="J163" s="20">
        <v>46.666666666666664</v>
      </c>
      <c r="K163" s="20">
        <v>0</v>
      </c>
      <c r="L163" s="20">
        <v>0</v>
      </c>
      <c r="M163" s="19">
        <v>0</v>
      </c>
      <c r="N163" s="20">
        <v>0</v>
      </c>
      <c r="O163" s="20">
        <v>6</v>
      </c>
      <c r="P163" s="20">
        <v>100</v>
      </c>
      <c r="Q163" s="20">
        <v>18.181818181818183</v>
      </c>
      <c r="R163" s="19">
        <v>0</v>
      </c>
      <c r="S163" s="20">
        <v>0</v>
      </c>
      <c r="T163" s="19">
        <v>0</v>
      </c>
      <c r="U163" s="20">
        <v>0</v>
      </c>
      <c r="V163" s="19">
        <v>0</v>
      </c>
      <c r="W163" s="118">
        <v>0</v>
      </c>
      <c r="X163" s="19">
        <v>0</v>
      </c>
      <c r="Y163" s="118">
        <v>0</v>
      </c>
      <c r="Z163" s="20">
        <v>0</v>
      </c>
      <c r="AA163" s="20">
        <v>55.555555555555557</v>
      </c>
      <c r="AB163" s="19">
        <v>7</v>
      </c>
      <c r="AC163" s="20">
        <v>53.846153846153847</v>
      </c>
      <c r="AD163" s="20">
        <v>45.454545454545453</v>
      </c>
      <c r="AE163" s="20">
        <v>27.27272727272727</v>
      </c>
      <c r="AF163" s="20">
        <v>100</v>
      </c>
      <c r="AG163" s="20">
        <v>50</v>
      </c>
      <c r="AH163" s="20">
        <v>0</v>
      </c>
      <c r="AI163" s="20">
        <v>100</v>
      </c>
      <c r="AJ163" s="3"/>
      <c r="AK163" s="6">
        <v>0</v>
      </c>
      <c r="AL163" s="6">
        <v>14</v>
      </c>
      <c r="AM163" s="6">
        <v>0</v>
      </c>
      <c r="AN163" s="6">
        <v>10</v>
      </c>
      <c r="AO163" s="6">
        <v>0</v>
      </c>
      <c r="AP163" s="6">
        <v>0</v>
      </c>
      <c r="AQ163" s="6">
        <v>0</v>
      </c>
      <c r="AR163" s="6">
        <v>10</v>
      </c>
      <c r="AS163" s="6">
        <v>55.555555555555557</v>
      </c>
      <c r="AT163" s="138">
        <v>0</v>
      </c>
      <c r="AU163" s="138">
        <v>0</v>
      </c>
      <c r="AV163" s="138">
        <v>0</v>
      </c>
      <c r="AW163" s="138">
        <v>0</v>
      </c>
      <c r="AX163" s="138">
        <v>0</v>
      </c>
      <c r="AY163" s="6">
        <v>73.68421052631578</v>
      </c>
      <c r="AZ163" s="6">
        <v>0</v>
      </c>
      <c r="BA163" s="6">
        <v>0</v>
      </c>
      <c r="BB163" s="6">
        <v>0</v>
      </c>
      <c r="BC163" s="6">
        <v>0</v>
      </c>
      <c r="BD163" s="6">
        <v>0</v>
      </c>
      <c r="BE163" s="6">
        <v>0</v>
      </c>
      <c r="BF163" s="6">
        <v>0</v>
      </c>
      <c r="BG163" s="6">
        <v>0</v>
      </c>
      <c r="BH163" s="6">
        <v>0</v>
      </c>
      <c r="BI163" s="6">
        <v>0</v>
      </c>
      <c r="BJ163" s="6">
        <v>0</v>
      </c>
      <c r="BK163" s="6">
        <v>4</v>
      </c>
    </row>
    <row r="164" spans="1:63" x14ac:dyDescent="0.35">
      <c r="A164" s="28">
        <v>158</v>
      </c>
      <c r="C164" s="18" t="s">
        <v>4</v>
      </c>
      <c r="D164" s="15">
        <v>362</v>
      </c>
      <c r="E164" s="19">
        <v>0</v>
      </c>
      <c r="F164" s="19">
        <v>5</v>
      </c>
      <c r="G164" s="19">
        <v>3</v>
      </c>
      <c r="H164" s="19">
        <v>139</v>
      </c>
      <c r="I164" s="19">
        <v>219</v>
      </c>
      <c r="J164" s="20">
        <v>39.77900552486188</v>
      </c>
      <c r="K164" s="20">
        <v>0</v>
      </c>
      <c r="L164" s="20">
        <v>0</v>
      </c>
      <c r="M164" s="19">
        <v>0</v>
      </c>
      <c r="N164" s="20">
        <v>0</v>
      </c>
      <c r="O164" s="20">
        <v>17</v>
      </c>
      <c r="P164" s="20">
        <v>66.666666666666657</v>
      </c>
      <c r="Q164" s="20">
        <v>69.969969969969966</v>
      </c>
      <c r="R164" s="19">
        <v>0</v>
      </c>
      <c r="S164" s="20">
        <v>0</v>
      </c>
      <c r="T164" s="19">
        <v>0</v>
      </c>
      <c r="U164" s="20">
        <v>0</v>
      </c>
      <c r="V164" s="19">
        <v>0</v>
      </c>
      <c r="W164" s="118">
        <v>0</v>
      </c>
      <c r="X164" s="19">
        <v>0</v>
      </c>
      <c r="Y164" s="118">
        <v>0</v>
      </c>
      <c r="Z164" s="20">
        <v>75</v>
      </c>
      <c r="AA164" s="20">
        <v>0</v>
      </c>
      <c r="AB164" s="19">
        <v>0</v>
      </c>
      <c r="AC164" s="20">
        <v>0</v>
      </c>
      <c r="AD164" s="20">
        <v>83.950617283950606</v>
      </c>
      <c r="AE164" s="20">
        <v>74.545454545454547</v>
      </c>
      <c r="AF164" s="20">
        <v>100</v>
      </c>
      <c r="AG164" s="20">
        <v>79.527559055118118</v>
      </c>
      <c r="AH164" s="20">
        <v>46.551724137931032</v>
      </c>
      <c r="AI164" s="20">
        <v>22.413793103448278</v>
      </c>
      <c r="AJ164" s="3">
        <v>454.41176470588232</v>
      </c>
      <c r="AK164" s="6">
        <v>0</v>
      </c>
      <c r="AL164" s="6">
        <v>311</v>
      </c>
      <c r="AM164" s="6">
        <v>0</v>
      </c>
      <c r="AN164" s="6">
        <v>0</v>
      </c>
      <c r="AO164" s="6">
        <v>0</v>
      </c>
      <c r="AP164" s="6">
        <v>0</v>
      </c>
      <c r="AQ164" s="6">
        <v>30</v>
      </c>
      <c r="AR164" s="6">
        <v>7</v>
      </c>
      <c r="AS164" s="6">
        <v>2.0172910662824206</v>
      </c>
      <c r="AT164" s="138">
        <v>0</v>
      </c>
      <c r="AU164" s="138">
        <v>0</v>
      </c>
      <c r="AV164" s="138">
        <v>0</v>
      </c>
      <c r="AW164" s="138">
        <v>0</v>
      </c>
      <c r="AX164" s="138">
        <v>0</v>
      </c>
      <c r="AY164" s="6">
        <v>9.7633136094674562</v>
      </c>
      <c r="AZ164" s="6">
        <v>0</v>
      </c>
      <c r="BA164" s="6">
        <v>0</v>
      </c>
      <c r="BB164" s="6">
        <v>28</v>
      </c>
      <c r="BC164" s="6">
        <v>47</v>
      </c>
      <c r="BD164" s="6">
        <v>13.165266106442578</v>
      </c>
      <c r="BE164" s="6">
        <v>0</v>
      </c>
      <c r="BF164" s="6">
        <v>0</v>
      </c>
      <c r="BG164" s="6">
        <v>0</v>
      </c>
      <c r="BH164" s="6">
        <v>0</v>
      </c>
      <c r="BI164" s="6">
        <v>43</v>
      </c>
      <c r="BJ164" s="6">
        <v>20</v>
      </c>
      <c r="BK164" s="6">
        <v>3</v>
      </c>
    </row>
    <row r="165" spans="1:63" x14ac:dyDescent="0.35">
      <c r="A165" s="28">
        <v>159</v>
      </c>
      <c r="C165" s="18" t="s">
        <v>279</v>
      </c>
      <c r="D165" s="15">
        <v>60</v>
      </c>
      <c r="E165" s="19">
        <v>0</v>
      </c>
      <c r="F165" s="19">
        <v>8</v>
      </c>
      <c r="G165" s="19">
        <v>9</v>
      </c>
      <c r="H165" s="19">
        <v>44</v>
      </c>
      <c r="I165" s="19">
        <v>0</v>
      </c>
      <c r="J165" s="20">
        <v>55.000000000000007</v>
      </c>
      <c r="K165" s="20">
        <v>0</v>
      </c>
      <c r="L165" s="20">
        <v>0</v>
      </c>
      <c r="M165" s="19">
        <v>0</v>
      </c>
      <c r="N165" s="20">
        <v>0</v>
      </c>
      <c r="O165" s="20">
        <v>4</v>
      </c>
      <c r="P165" s="20">
        <v>100</v>
      </c>
      <c r="Q165" s="20">
        <v>6.1224489795918364</v>
      </c>
      <c r="R165" s="19">
        <v>0</v>
      </c>
      <c r="S165" s="20">
        <v>0</v>
      </c>
      <c r="T165" s="19">
        <v>0</v>
      </c>
      <c r="U165" s="20">
        <v>0</v>
      </c>
      <c r="V165" s="19">
        <v>0</v>
      </c>
      <c r="W165" s="118">
        <v>0</v>
      </c>
      <c r="X165" s="19">
        <v>0</v>
      </c>
      <c r="Y165" s="118">
        <v>0</v>
      </c>
      <c r="Z165" s="20">
        <v>40</v>
      </c>
      <c r="AA165" s="20">
        <v>40</v>
      </c>
      <c r="AB165" s="19">
        <v>0</v>
      </c>
      <c r="AC165" s="20">
        <v>0</v>
      </c>
      <c r="AD165" s="20">
        <v>83.333333333333343</v>
      </c>
      <c r="AE165" s="20">
        <v>34.782608695652172</v>
      </c>
      <c r="AF165" s="20">
        <v>100</v>
      </c>
      <c r="AG165" s="20">
        <v>63.333333333333329</v>
      </c>
      <c r="AH165" s="20">
        <v>62.5</v>
      </c>
      <c r="AI165" s="20">
        <v>0</v>
      </c>
      <c r="AJ165" s="3">
        <v>456.25</v>
      </c>
      <c r="AK165" s="6">
        <v>0</v>
      </c>
      <c r="AL165" s="6">
        <v>28</v>
      </c>
      <c r="AM165" s="6">
        <v>0</v>
      </c>
      <c r="AN165" s="6">
        <v>0</v>
      </c>
      <c r="AO165" s="6">
        <v>0</v>
      </c>
      <c r="AP165" s="6">
        <v>0</v>
      </c>
      <c r="AQ165" s="6">
        <v>14</v>
      </c>
      <c r="AR165" s="6">
        <v>17</v>
      </c>
      <c r="AS165" s="6">
        <v>26.984126984126984</v>
      </c>
      <c r="AT165" s="138">
        <v>0</v>
      </c>
      <c r="AU165" s="138">
        <v>0</v>
      </c>
      <c r="AV165" s="138">
        <v>1</v>
      </c>
      <c r="AW165" s="138">
        <v>0</v>
      </c>
      <c r="AX165" s="138">
        <v>1</v>
      </c>
      <c r="AY165" s="6">
        <v>35.593220338983052</v>
      </c>
      <c r="AZ165" s="6">
        <v>0</v>
      </c>
      <c r="BA165" s="6">
        <v>0</v>
      </c>
      <c r="BB165" s="6">
        <v>0</v>
      </c>
      <c r="BC165" s="6">
        <v>17</v>
      </c>
      <c r="BD165" s="6">
        <v>27.868852459016392</v>
      </c>
      <c r="BE165" s="6">
        <v>0</v>
      </c>
      <c r="BF165" s="6">
        <v>0</v>
      </c>
      <c r="BG165" s="6">
        <v>18</v>
      </c>
      <c r="BH165" s="6">
        <v>40.909090909090914</v>
      </c>
      <c r="BI165" s="6">
        <v>0</v>
      </c>
      <c r="BJ165" s="6">
        <v>0</v>
      </c>
      <c r="BK165" s="6">
        <v>9</v>
      </c>
    </row>
    <row r="166" spans="1:63" x14ac:dyDescent="0.35">
      <c r="A166" s="28">
        <v>160</v>
      </c>
      <c r="C166" s="18" t="s">
        <v>15</v>
      </c>
      <c r="D166" s="15">
        <v>37</v>
      </c>
      <c r="E166" s="19">
        <v>0</v>
      </c>
      <c r="F166" s="19">
        <v>4</v>
      </c>
      <c r="G166" s="19">
        <v>0</v>
      </c>
      <c r="H166" s="19">
        <v>27</v>
      </c>
      <c r="I166" s="19">
        <v>0</v>
      </c>
      <c r="J166" s="20">
        <v>64.86486486486487</v>
      </c>
      <c r="K166" s="20">
        <v>3</v>
      </c>
      <c r="L166" s="20">
        <v>25</v>
      </c>
      <c r="M166" s="19">
        <v>0</v>
      </c>
      <c r="N166" s="20">
        <v>0</v>
      </c>
      <c r="O166" s="20">
        <v>3</v>
      </c>
      <c r="P166" s="20">
        <v>57.142857142857139</v>
      </c>
      <c r="Q166" s="20">
        <v>31.25</v>
      </c>
      <c r="R166" s="19">
        <v>0</v>
      </c>
      <c r="S166" s="20">
        <v>0</v>
      </c>
      <c r="T166" s="19">
        <v>0</v>
      </c>
      <c r="U166" s="20">
        <v>0</v>
      </c>
      <c r="V166" s="19">
        <v>0</v>
      </c>
      <c r="W166" s="118">
        <v>0</v>
      </c>
      <c r="X166" s="19">
        <v>0</v>
      </c>
      <c r="Y166" s="118">
        <v>0</v>
      </c>
      <c r="Z166" s="20">
        <v>100</v>
      </c>
      <c r="AA166" s="20">
        <v>0</v>
      </c>
      <c r="AB166" s="19">
        <v>0</v>
      </c>
      <c r="AC166" s="20">
        <v>0</v>
      </c>
      <c r="AD166" s="20">
        <v>46.153846153846153</v>
      </c>
      <c r="AE166" s="20">
        <v>41.17647058823529</v>
      </c>
      <c r="AF166" s="20">
        <v>0</v>
      </c>
      <c r="AG166" s="20">
        <v>50</v>
      </c>
      <c r="AH166" s="20">
        <v>66.666666666666657</v>
      </c>
      <c r="AI166" s="20">
        <v>33.333333333333329</v>
      </c>
      <c r="AJ166" s="3">
        <v>483.33333333333337</v>
      </c>
      <c r="AK166" s="6">
        <v>0</v>
      </c>
      <c r="AL166" s="6">
        <v>27</v>
      </c>
      <c r="AM166" s="6">
        <v>0</v>
      </c>
      <c r="AN166" s="6">
        <v>8</v>
      </c>
      <c r="AO166" s="6">
        <v>0</v>
      </c>
      <c r="AP166" s="6">
        <v>4</v>
      </c>
      <c r="AQ166" s="6">
        <v>0</v>
      </c>
      <c r="AR166" s="6">
        <v>0</v>
      </c>
      <c r="AS166" s="6">
        <v>0</v>
      </c>
      <c r="AT166" s="138">
        <v>1</v>
      </c>
      <c r="AU166" s="138">
        <v>0</v>
      </c>
      <c r="AV166" s="138">
        <v>0</v>
      </c>
      <c r="AW166" s="138">
        <v>0</v>
      </c>
      <c r="AX166" s="138">
        <v>1</v>
      </c>
      <c r="AY166" s="6">
        <v>18.421052631578945</v>
      </c>
      <c r="AZ166" s="6">
        <v>0</v>
      </c>
      <c r="BA166" s="6">
        <v>0</v>
      </c>
      <c r="BB166" s="6">
        <v>0</v>
      </c>
      <c r="BC166" s="6">
        <v>0</v>
      </c>
      <c r="BD166" s="6">
        <v>0</v>
      </c>
      <c r="BE166" s="6">
        <v>0</v>
      </c>
      <c r="BF166" s="6">
        <v>0</v>
      </c>
      <c r="BG166" s="6">
        <v>0</v>
      </c>
      <c r="BH166" s="6">
        <v>0</v>
      </c>
      <c r="BI166" s="6">
        <v>0</v>
      </c>
      <c r="BJ166" s="6">
        <v>0</v>
      </c>
      <c r="BK166" s="6">
        <v>0</v>
      </c>
    </row>
    <row r="167" spans="1:63" x14ac:dyDescent="0.35">
      <c r="A167" s="28">
        <v>161</v>
      </c>
      <c r="C167" s="18" t="s">
        <v>135</v>
      </c>
      <c r="D167" s="15">
        <v>26</v>
      </c>
      <c r="E167" s="19">
        <v>0</v>
      </c>
      <c r="F167" s="19">
        <v>0</v>
      </c>
      <c r="G167" s="19">
        <v>4</v>
      </c>
      <c r="H167" s="19">
        <v>20</v>
      </c>
      <c r="I167" s="19">
        <v>0</v>
      </c>
      <c r="J167" s="20">
        <v>38.461538461538467</v>
      </c>
      <c r="K167" s="20">
        <v>0</v>
      </c>
      <c r="L167" s="20">
        <v>0</v>
      </c>
      <c r="M167" s="19">
        <v>0</v>
      </c>
      <c r="N167" s="20">
        <v>0</v>
      </c>
      <c r="O167" s="20">
        <v>0</v>
      </c>
      <c r="P167" s="20">
        <v>0</v>
      </c>
      <c r="Q167" s="20">
        <v>50</v>
      </c>
      <c r="R167" s="19">
        <v>0</v>
      </c>
      <c r="S167" s="20">
        <v>0</v>
      </c>
      <c r="T167" s="19">
        <v>0</v>
      </c>
      <c r="U167" s="20">
        <v>0</v>
      </c>
      <c r="V167" s="19">
        <v>0</v>
      </c>
      <c r="W167" s="118">
        <v>0</v>
      </c>
      <c r="X167" s="19">
        <v>0</v>
      </c>
      <c r="Y167" s="118">
        <v>0</v>
      </c>
      <c r="Z167" s="20">
        <v>0</v>
      </c>
      <c r="AA167" s="20">
        <v>0</v>
      </c>
      <c r="AB167" s="19">
        <v>0</v>
      </c>
      <c r="AC167" s="20">
        <v>0</v>
      </c>
      <c r="AD167" s="20">
        <v>60</v>
      </c>
      <c r="AE167" s="20">
        <v>50</v>
      </c>
      <c r="AF167" s="20">
        <v>0</v>
      </c>
      <c r="AG167" s="20">
        <v>64.285714285714292</v>
      </c>
      <c r="AH167" s="20">
        <v>0</v>
      </c>
      <c r="AI167" s="20">
        <v>100</v>
      </c>
      <c r="AJ167" s="3">
        <v>1017.8571428571429</v>
      </c>
      <c r="AK167" s="6">
        <v>0</v>
      </c>
      <c r="AL167" s="6">
        <v>11</v>
      </c>
      <c r="AM167" s="6">
        <v>0</v>
      </c>
      <c r="AN167" s="6">
        <v>6</v>
      </c>
      <c r="AO167" s="6">
        <v>0</v>
      </c>
      <c r="AP167" s="6">
        <v>0</v>
      </c>
      <c r="AQ167" s="6">
        <v>3</v>
      </c>
      <c r="AR167" s="6">
        <v>4</v>
      </c>
      <c r="AS167" s="6">
        <v>15.384615384615385</v>
      </c>
      <c r="AT167" s="138">
        <v>0</v>
      </c>
      <c r="AU167" s="138">
        <v>0</v>
      </c>
      <c r="AV167" s="138">
        <v>0</v>
      </c>
      <c r="AW167" s="138">
        <v>0</v>
      </c>
      <c r="AX167" s="138">
        <v>0</v>
      </c>
      <c r="AY167" s="6">
        <v>0</v>
      </c>
      <c r="AZ167" s="6">
        <v>0</v>
      </c>
      <c r="BA167" s="6">
        <v>0</v>
      </c>
      <c r="BB167" s="6">
        <v>0</v>
      </c>
      <c r="BC167" s="6">
        <v>0</v>
      </c>
      <c r="BD167" s="6">
        <v>0</v>
      </c>
      <c r="BE167" s="6">
        <v>0</v>
      </c>
      <c r="BF167" s="6">
        <v>0</v>
      </c>
      <c r="BG167" s="6">
        <v>0</v>
      </c>
      <c r="BH167" s="6">
        <v>0</v>
      </c>
      <c r="BI167" s="6">
        <v>0</v>
      </c>
      <c r="BJ167" s="6">
        <v>0</v>
      </c>
      <c r="BK167" s="6">
        <v>4</v>
      </c>
    </row>
    <row r="168" spans="1:63" x14ac:dyDescent="0.35">
      <c r="A168" s="28">
        <v>162</v>
      </c>
      <c r="C168" s="18" t="s">
        <v>20</v>
      </c>
      <c r="D168" s="15">
        <v>182</v>
      </c>
      <c r="E168" s="19">
        <v>5</v>
      </c>
      <c r="F168" s="19">
        <v>18</v>
      </c>
      <c r="G168" s="19">
        <v>21</v>
      </c>
      <c r="H168" s="19">
        <v>114</v>
      </c>
      <c r="I168" s="19">
        <v>24</v>
      </c>
      <c r="J168" s="20">
        <v>62.087912087912088</v>
      </c>
      <c r="K168" s="20">
        <v>5</v>
      </c>
      <c r="L168" s="20">
        <v>6.5789473684210522</v>
      </c>
      <c r="M168" s="19">
        <v>0</v>
      </c>
      <c r="N168" s="20">
        <v>0</v>
      </c>
      <c r="O168" s="20">
        <v>9</v>
      </c>
      <c r="P168" s="20">
        <v>100</v>
      </c>
      <c r="Q168" s="20">
        <v>17.105263157894736</v>
      </c>
      <c r="R168" s="19">
        <v>0</v>
      </c>
      <c r="S168" s="20">
        <v>0</v>
      </c>
      <c r="T168" s="19">
        <v>0</v>
      </c>
      <c r="U168" s="20">
        <v>0</v>
      </c>
      <c r="V168" s="19">
        <v>0</v>
      </c>
      <c r="W168" s="118">
        <v>0</v>
      </c>
      <c r="X168" s="19">
        <v>0</v>
      </c>
      <c r="Y168" s="118">
        <v>0</v>
      </c>
      <c r="Z168" s="20">
        <v>26.865671641791046</v>
      </c>
      <c r="AA168" s="20">
        <v>55.223880597014926</v>
      </c>
      <c r="AB168" s="19">
        <v>9</v>
      </c>
      <c r="AC168" s="20">
        <v>8.8235294117647065</v>
      </c>
      <c r="AD168" s="20">
        <v>83.673469387755105</v>
      </c>
      <c r="AE168" s="20">
        <v>65.151515151515156</v>
      </c>
      <c r="AF168" s="20">
        <v>60</v>
      </c>
      <c r="AG168" s="20">
        <v>72.38095238095238</v>
      </c>
      <c r="AH168" s="20">
        <v>19.780219780219781</v>
      </c>
      <c r="AI168" s="20">
        <v>49.450549450549453</v>
      </c>
      <c r="AJ168" s="3">
        <v>631.25</v>
      </c>
      <c r="AK168" s="6">
        <v>27</v>
      </c>
      <c r="AL168" s="6">
        <v>72</v>
      </c>
      <c r="AM168" s="6">
        <v>28</v>
      </c>
      <c r="AN168" s="6">
        <v>11</v>
      </c>
      <c r="AO168" s="6">
        <v>0</v>
      </c>
      <c r="AP168" s="6">
        <v>7</v>
      </c>
      <c r="AQ168" s="6">
        <v>37</v>
      </c>
      <c r="AR168" s="6">
        <v>30</v>
      </c>
      <c r="AS168" s="6">
        <v>16.853932584269664</v>
      </c>
      <c r="AT168" s="138">
        <v>0</v>
      </c>
      <c r="AU168" s="138">
        <v>0</v>
      </c>
      <c r="AV168" s="138">
        <v>0</v>
      </c>
      <c r="AW168" s="138">
        <v>3</v>
      </c>
      <c r="AX168" s="138">
        <v>3</v>
      </c>
      <c r="AY168" s="6">
        <v>14.52513966480447</v>
      </c>
      <c r="AZ168" s="6">
        <v>0</v>
      </c>
      <c r="BA168" s="6">
        <v>0</v>
      </c>
      <c r="BB168" s="6">
        <v>0</v>
      </c>
      <c r="BC168" s="6">
        <v>8</v>
      </c>
      <c r="BD168" s="6">
        <v>4.395604395604396</v>
      </c>
      <c r="BE168" s="6">
        <v>0</v>
      </c>
      <c r="BF168" s="6">
        <v>0</v>
      </c>
      <c r="BG168" s="6">
        <v>4</v>
      </c>
      <c r="BH168" s="6">
        <v>3.3898305084745761</v>
      </c>
      <c r="BI168" s="6">
        <v>3</v>
      </c>
      <c r="BJ168" s="6">
        <v>11.111111111111111</v>
      </c>
      <c r="BK168" s="6">
        <v>21</v>
      </c>
    </row>
    <row r="169" spans="1:63" x14ac:dyDescent="0.35">
      <c r="A169" s="28">
        <v>163</v>
      </c>
      <c r="C169" s="18" t="s">
        <v>29</v>
      </c>
      <c r="D169" s="15">
        <v>417</v>
      </c>
      <c r="E169" s="19">
        <v>0</v>
      </c>
      <c r="F169" s="19">
        <v>17</v>
      </c>
      <c r="G169" s="19">
        <v>41</v>
      </c>
      <c r="H169" s="19">
        <v>307</v>
      </c>
      <c r="I169" s="19">
        <v>48</v>
      </c>
      <c r="J169" s="20">
        <v>48.681055155875299</v>
      </c>
      <c r="K169" s="20">
        <v>11</v>
      </c>
      <c r="L169" s="20">
        <v>6.7484662576687118</v>
      </c>
      <c r="M169" s="19">
        <v>0</v>
      </c>
      <c r="N169" s="20">
        <v>0</v>
      </c>
      <c r="O169" s="20">
        <v>15</v>
      </c>
      <c r="P169" s="20">
        <v>73.68421052631578</v>
      </c>
      <c r="Q169" s="20">
        <v>29.380053908355798</v>
      </c>
      <c r="R169" s="19">
        <v>0</v>
      </c>
      <c r="S169" s="20">
        <v>0</v>
      </c>
      <c r="T169" s="19">
        <v>4</v>
      </c>
      <c r="U169" s="20">
        <v>57.142857142857139</v>
      </c>
      <c r="V169" s="19">
        <v>0</v>
      </c>
      <c r="W169" s="118">
        <v>0</v>
      </c>
      <c r="X169" s="19">
        <v>4</v>
      </c>
      <c r="Y169" s="118">
        <v>16.666666666666664</v>
      </c>
      <c r="Z169" s="20">
        <v>45.806451612903224</v>
      </c>
      <c r="AA169" s="20">
        <v>22.58064516129032</v>
      </c>
      <c r="AB169" s="19">
        <v>27</v>
      </c>
      <c r="AC169" s="20">
        <v>9.8540145985401466</v>
      </c>
      <c r="AD169" s="20">
        <v>84.177215189873422</v>
      </c>
      <c r="AE169" s="20">
        <v>65.986394557823118</v>
      </c>
      <c r="AF169" s="20">
        <v>63.636363636363633</v>
      </c>
      <c r="AG169" s="20">
        <v>75.352112676056336</v>
      </c>
      <c r="AH169" s="20">
        <v>40.928270042194093</v>
      </c>
      <c r="AI169" s="20">
        <v>25.316455696202532</v>
      </c>
      <c r="AJ169" s="3">
        <v>738.81578947368416</v>
      </c>
      <c r="AK169" s="6">
        <v>0</v>
      </c>
      <c r="AL169" s="6">
        <v>346</v>
      </c>
      <c r="AM169" s="6">
        <v>30</v>
      </c>
      <c r="AN169" s="6">
        <v>4</v>
      </c>
      <c r="AO169" s="6">
        <v>0</v>
      </c>
      <c r="AP169" s="6">
        <v>0</v>
      </c>
      <c r="AQ169" s="6">
        <v>21</v>
      </c>
      <c r="AR169" s="6">
        <v>25</v>
      </c>
      <c r="AS169" s="6">
        <v>6.009615384615385</v>
      </c>
      <c r="AT169" s="138">
        <v>0</v>
      </c>
      <c r="AU169" s="138">
        <v>0</v>
      </c>
      <c r="AV169" s="138">
        <v>2</v>
      </c>
      <c r="AW169" s="138">
        <v>0</v>
      </c>
      <c r="AX169" s="138">
        <v>2</v>
      </c>
      <c r="AY169" s="6">
        <v>21.167883211678831</v>
      </c>
      <c r="AZ169" s="6">
        <v>4</v>
      </c>
      <c r="BA169" s="6">
        <v>2.4844720496894408</v>
      </c>
      <c r="BB169" s="6">
        <v>12</v>
      </c>
      <c r="BC169" s="6">
        <v>8</v>
      </c>
      <c r="BD169" s="6">
        <v>1.9559902200488997</v>
      </c>
      <c r="BE169" s="6">
        <v>0</v>
      </c>
      <c r="BF169" s="6">
        <v>0</v>
      </c>
      <c r="BG169" s="6">
        <v>4</v>
      </c>
      <c r="BH169" s="6">
        <v>1.3201320132013201</v>
      </c>
      <c r="BI169" s="6">
        <v>7</v>
      </c>
      <c r="BJ169" s="6">
        <v>13.725490196078432</v>
      </c>
      <c r="BK169" s="6">
        <v>41</v>
      </c>
    </row>
    <row r="170" spans="1:63" x14ac:dyDescent="0.35">
      <c r="A170" s="28">
        <v>164</v>
      </c>
      <c r="C170" s="18" t="s">
        <v>24</v>
      </c>
      <c r="D170" s="15">
        <v>142</v>
      </c>
      <c r="E170" s="19">
        <v>5</v>
      </c>
      <c r="F170" s="19">
        <v>17</v>
      </c>
      <c r="G170" s="19">
        <v>21</v>
      </c>
      <c r="H170" s="19">
        <v>98</v>
      </c>
      <c r="I170" s="19">
        <v>4</v>
      </c>
      <c r="J170" s="20">
        <v>42.25352112676056</v>
      </c>
      <c r="K170" s="20">
        <v>3</v>
      </c>
      <c r="L170" s="20">
        <v>3.7037037037037033</v>
      </c>
      <c r="M170" s="19">
        <v>0</v>
      </c>
      <c r="N170" s="20">
        <v>0</v>
      </c>
      <c r="O170" s="20">
        <v>4</v>
      </c>
      <c r="P170" s="20">
        <v>100</v>
      </c>
      <c r="Q170" s="20">
        <v>5.0420168067226889</v>
      </c>
      <c r="R170" s="19">
        <v>0</v>
      </c>
      <c r="S170" s="20">
        <v>0</v>
      </c>
      <c r="T170" s="19">
        <v>0</v>
      </c>
      <c r="U170" s="20">
        <v>0</v>
      </c>
      <c r="V170" s="19">
        <v>0</v>
      </c>
      <c r="W170" s="118">
        <v>0</v>
      </c>
      <c r="X170" s="19">
        <v>0</v>
      </c>
      <c r="Y170" s="118">
        <v>0</v>
      </c>
      <c r="Z170" s="20">
        <v>8.3333333333333321</v>
      </c>
      <c r="AA170" s="20">
        <v>62.5</v>
      </c>
      <c r="AB170" s="19">
        <v>14</v>
      </c>
      <c r="AC170" s="20">
        <v>15.909090909090908</v>
      </c>
      <c r="AD170" s="20">
        <v>89.090909090909093</v>
      </c>
      <c r="AE170" s="20">
        <v>20.454545454545457</v>
      </c>
      <c r="AF170" s="20">
        <v>43.478260869565219</v>
      </c>
      <c r="AG170" s="20">
        <v>68.571428571428569</v>
      </c>
      <c r="AH170" s="20">
        <v>38.356164383561641</v>
      </c>
      <c r="AI170" s="20">
        <v>34.246575342465754</v>
      </c>
      <c r="AJ170" s="3">
        <v>500</v>
      </c>
      <c r="AK170" s="6">
        <v>0</v>
      </c>
      <c r="AL170" s="6">
        <v>0</v>
      </c>
      <c r="AM170" s="6">
        <v>13</v>
      </c>
      <c r="AN170" s="6">
        <v>110</v>
      </c>
      <c r="AO170" s="6">
        <v>0</v>
      </c>
      <c r="AP170" s="6">
        <v>0</v>
      </c>
      <c r="AQ170" s="6">
        <v>8</v>
      </c>
      <c r="AR170" s="6">
        <v>45</v>
      </c>
      <c r="AS170" s="6">
        <v>33.088235294117645</v>
      </c>
      <c r="AT170" s="138">
        <v>1</v>
      </c>
      <c r="AU170" s="138">
        <v>0</v>
      </c>
      <c r="AV170" s="138">
        <v>0</v>
      </c>
      <c r="AW170" s="138">
        <v>14</v>
      </c>
      <c r="AX170" s="138">
        <v>15</v>
      </c>
      <c r="AY170" s="6">
        <v>38.345864661654133</v>
      </c>
      <c r="AZ170" s="6">
        <v>0</v>
      </c>
      <c r="BA170" s="6">
        <v>0</v>
      </c>
      <c r="BB170" s="6">
        <v>0</v>
      </c>
      <c r="BC170" s="6">
        <v>9</v>
      </c>
      <c r="BD170" s="6">
        <v>6.2068965517241379</v>
      </c>
      <c r="BE170" s="6">
        <v>0</v>
      </c>
      <c r="BF170" s="6">
        <v>0</v>
      </c>
      <c r="BG170" s="6">
        <v>4</v>
      </c>
      <c r="BH170" s="6">
        <v>4</v>
      </c>
      <c r="BI170" s="6">
        <v>0</v>
      </c>
      <c r="BJ170" s="6">
        <v>0</v>
      </c>
      <c r="BK170" s="6">
        <v>21</v>
      </c>
    </row>
    <row r="171" spans="1:63" x14ac:dyDescent="0.35">
      <c r="A171" s="28">
        <v>165</v>
      </c>
      <c r="C171" s="18" t="s">
        <v>21</v>
      </c>
      <c r="D171" s="15">
        <v>612</v>
      </c>
      <c r="E171" s="19">
        <v>15</v>
      </c>
      <c r="F171" s="19">
        <v>76</v>
      </c>
      <c r="G171" s="19">
        <v>97</v>
      </c>
      <c r="H171" s="19">
        <v>413</v>
      </c>
      <c r="I171" s="19">
        <v>21</v>
      </c>
      <c r="J171" s="20">
        <v>59.150326797385624</v>
      </c>
      <c r="K171" s="20">
        <v>13</v>
      </c>
      <c r="L171" s="20">
        <v>5.1587301587301582</v>
      </c>
      <c r="M171" s="19">
        <v>5</v>
      </c>
      <c r="N171" s="20">
        <v>9.6153846153846168</v>
      </c>
      <c r="O171" s="20">
        <v>21</v>
      </c>
      <c r="P171" s="20">
        <v>56.521739130434781</v>
      </c>
      <c r="Q171" s="20">
        <v>16.260162601626014</v>
      </c>
      <c r="R171" s="19">
        <v>5</v>
      </c>
      <c r="S171" s="20">
        <v>12.195121951219512</v>
      </c>
      <c r="T171" s="19">
        <v>0</v>
      </c>
      <c r="U171" s="20">
        <v>0</v>
      </c>
      <c r="V171" s="19">
        <v>3</v>
      </c>
      <c r="W171" s="20">
        <v>10.344827586206897</v>
      </c>
      <c r="X171" s="19">
        <v>9</v>
      </c>
      <c r="Y171" s="20">
        <v>23.076923076923077</v>
      </c>
      <c r="Z171" s="20">
        <v>23.983739837398375</v>
      </c>
      <c r="AA171" s="20">
        <v>49.1869918699187</v>
      </c>
      <c r="AB171" s="19">
        <v>30</v>
      </c>
      <c r="AC171" s="20">
        <v>8.1300813008130071</v>
      </c>
      <c r="AD171" s="20">
        <v>87.58169934640523</v>
      </c>
      <c r="AE171" s="20">
        <v>65.779467680608363</v>
      </c>
      <c r="AF171" s="20">
        <v>58.571428571428577</v>
      </c>
      <c r="AG171" s="20">
        <v>77.409638554216869</v>
      </c>
      <c r="AH171" s="20">
        <v>37.352941176470587</v>
      </c>
      <c r="AI171" s="20">
        <v>28.235294117647058</v>
      </c>
      <c r="AJ171" s="3">
        <v>723.61111111111109</v>
      </c>
      <c r="AK171" s="6">
        <v>4</v>
      </c>
      <c r="AL171" s="6">
        <v>566</v>
      </c>
      <c r="AM171" s="6">
        <v>0</v>
      </c>
      <c r="AN171" s="6">
        <v>0</v>
      </c>
      <c r="AO171" s="6">
        <v>0</v>
      </c>
      <c r="AP171" s="6">
        <v>0</v>
      </c>
      <c r="AQ171" s="6">
        <v>24</v>
      </c>
      <c r="AR171" s="6">
        <v>121</v>
      </c>
      <c r="AS171" s="6">
        <v>20.166666666666664</v>
      </c>
      <c r="AT171" s="138">
        <v>2</v>
      </c>
      <c r="AU171" s="138">
        <v>0</v>
      </c>
      <c r="AV171" s="138">
        <v>0</v>
      </c>
      <c r="AW171" s="138">
        <v>7</v>
      </c>
      <c r="AX171" s="138">
        <v>9</v>
      </c>
      <c r="AY171" s="6">
        <v>18.288590604026847</v>
      </c>
      <c r="AZ171" s="6">
        <v>0</v>
      </c>
      <c r="BA171" s="6">
        <v>0</v>
      </c>
      <c r="BB171" s="6">
        <v>0</v>
      </c>
      <c r="BC171" s="6">
        <v>14</v>
      </c>
      <c r="BD171" s="6">
        <v>2.3064250411861615</v>
      </c>
      <c r="BE171" s="6">
        <v>0</v>
      </c>
      <c r="BF171" s="6">
        <v>0</v>
      </c>
      <c r="BG171" s="6">
        <v>3</v>
      </c>
      <c r="BH171" s="6">
        <v>0.74626865671641784</v>
      </c>
      <c r="BI171" s="6">
        <v>0</v>
      </c>
      <c r="BJ171" s="6">
        <v>0</v>
      </c>
      <c r="BK171" s="6">
        <v>97</v>
      </c>
    </row>
    <row r="172" spans="1:63" x14ac:dyDescent="0.35">
      <c r="A172" s="28">
        <v>166</v>
      </c>
      <c r="C172" s="18" t="s">
        <v>9</v>
      </c>
      <c r="D172" s="15">
        <v>124</v>
      </c>
      <c r="E172" s="19">
        <v>0</v>
      </c>
      <c r="F172" s="19">
        <v>0</v>
      </c>
      <c r="G172" s="19">
        <v>0</v>
      </c>
      <c r="H172" s="19">
        <v>92</v>
      </c>
      <c r="I172" s="19">
        <v>26</v>
      </c>
      <c r="J172" s="20">
        <v>55.645161290322577</v>
      </c>
      <c r="K172" s="20">
        <v>7</v>
      </c>
      <c r="L172" s="20">
        <v>20.588235294117645</v>
      </c>
      <c r="M172" s="19">
        <v>0</v>
      </c>
      <c r="N172" s="20">
        <v>0</v>
      </c>
      <c r="O172" s="20">
        <v>14</v>
      </c>
      <c r="P172" s="20">
        <v>76.923076923076934</v>
      </c>
      <c r="Q172" s="20">
        <v>19.672131147540984</v>
      </c>
      <c r="R172" s="19">
        <v>0</v>
      </c>
      <c r="S172" s="20">
        <v>0</v>
      </c>
      <c r="T172" s="19">
        <v>0</v>
      </c>
      <c r="U172" s="20">
        <v>0</v>
      </c>
      <c r="V172" s="19">
        <v>0</v>
      </c>
      <c r="W172" s="20">
        <v>0</v>
      </c>
      <c r="X172" s="19">
        <v>0</v>
      </c>
      <c r="Y172" s="20">
        <v>0</v>
      </c>
      <c r="Z172" s="20">
        <v>32.142857142857146</v>
      </c>
      <c r="AA172" s="20">
        <v>39.285714285714285</v>
      </c>
      <c r="AB172" s="19">
        <v>3</v>
      </c>
      <c r="AC172" s="20">
        <v>4.10958904109589</v>
      </c>
      <c r="AD172" s="20">
        <v>78.048780487804876</v>
      </c>
      <c r="AE172" s="20">
        <v>79.166666666666657</v>
      </c>
      <c r="AF172" s="20">
        <v>0</v>
      </c>
      <c r="AG172" s="20">
        <v>76.744186046511629</v>
      </c>
      <c r="AH172" s="20">
        <v>25.396825396825395</v>
      </c>
      <c r="AI172" s="20">
        <v>33.333333333333329</v>
      </c>
      <c r="AJ172" s="3">
        <v>518.75</v>
      </c>
      <c r="AK172" s="6">
        <v>0</v>
      </c>
      <c r="AL172" s="6">
        <v>85</v>
      </c>
      <c r="AM172" s="6">
        <v>0</v>
      </c>
      <c r="AN172" s="6">
        <v>0</v>
      </c>
      <c r="AO172" s="6">
        <v>0</v>
      </c>
      <c r="AP172" s="6">
        <v>0</v>
      </c>
      <c r="AQ172" s="6">
        <v>26</v>
      </c>
      <c r="AR172" s="6">
        <v>4</v>
      </c>
      <c r="AS172" s="6">
        <v>3.278688524590164</v>
      </c>
      <c r="AT172" s="138">
        <v>0</v>
      </c>
      <c r="AU172" s="138">
        <v>0</v>
      </c>
      <c r="AV172" s="138">
        <v>0</v>
      </c>
      <c r="AW172" s="138">
        <v>0</v>
      </c>
      <c r="AX172" s="138">
        <v>0</v>
      </c>
      <c r="AY172" s="6">
        <v>20</v>
      </c>
      <c r="AZ172" s="6">
        <v>0</v>
      </c>
      <c r="BA172" s="6">
        <v>0</v>
      </c>
      <c r="BB172" s="6">
        <v>3</v>
      </c>
      <c r="BC172" s="6">
        <v>9</v>
      </c>
      <c r="BD172" s="6">
        <v>7.0866141732283463</v>
      </c>
      <c r="BE172" s="6">
        <v>0</v>
      </c>
      <c r="BF172" s="6">
        <v>0</v>
      </c>
      <c r="BG172" s="6">
        <v>5</v>
      </c>
      <c r="BH172" s="6">
        <v>5.2631578947368416</v>
      </c>
      <c r="BI172" s="6">
        <v>5</v>
      </c>
      <c r="BJ172" s="6">
        <v>15.151515151515152</v>
      </c>
      <c r="BK172" s="6">
        <v>0</v>
      </c>
    </row>
    <row r="173" spans="1:63" x14ac:dyDescent="0.35">
      <c r="A173" s="28">
        <v>167</v>
      </c>
      <c r="C173" s="18" t="s">
        <v>3</v>
      </c>
      <c r="D173" s="15">
        <v>73</v>
      </c>
      <c r="E173" s="19">
        <v>0</v>
      </c>
      <c r="F173" s="19">
        <v>6</v>
      </c>
      <c r="G173" s="19">
        <v>5</v>
      </c>
      <c r="H173" s="19">
        <v>57</v>
      </c>
      <c r="I173" s="19">
        <v>4</v>
      </c>
      <c r="J173" s="20">
        <v>53.424657534246577</v>
      </c>
      <c r="K173" s="20">
        <v>0</v>
      </c>
      <c r="L173" s="20">
        <v>0</v>
      </c>
      <c r="M173" s="19">
        <v>0</v>
      </c>
      <c r="N173" s="20">
        <v>0</v>
      </c>
      <c r="O173" s="20">
        <v>4</v>
      </c>
      <c r="P173" s="20">
        <v>100</v>
      </c>
      <c r="Q173" s="20">
        <v>26.865671641791046</v>
      </c>
      <c r="R173" s="19">
        <v>0</v>
      </c>
      <c r="S173" s="20">
        <v>0</v>
      </c>
      <c r="T173" s="19">
        <v>0</v>
      </c>
      <c r="U173" s="20">
        <v>0</v>
      </c>
      <c r="V173" s="19">
        <v>0</v>
      </c>
      <c r="W173" s="20">
        <v>0</v>
      </c>
      <c r="X173" s="19">
        <v>0</v>
      </c>
      <c r="Y173" s="20">
        <v>0</v>
      </c>
      <c r="Z173" s="20">
        <v>22.727272727272727</v>
      </c>
      <c r="AA173" s="20">
        <v>0</v>
      </c>
      <c r="AB173" s="19">
        <v>3</v>
      </c>
      <c r="AC173" s="20">
        <v>6.9767441860465116</v>
      </c>
      <c r="AD173" s="20">
        <v>84.210526315789465</v>
      </c>
      <c r="AE173" s="20">
        <v>67.857142857142861</v>
      </c>
      <c r="AF173" s="20">
        <v>76.923076923076934</v>
      </c>
      <c r="AG173" s="20">
        <v>74.358974358974365</v>
      </c>
      <c r="AH173" s="20">
        <v>48.484848484848484</v>
      </c>
      <c r="AI173" s="20">
        <v>12.121212121212121</v>
      </c>
      <c r="AJ173" s="3">
        <v>654.6875</v>
      </c>
      <c r="AK173" s="6">
        <v>0</v>
      </c>
      <c r="AL173" s="6">
        <v>63</v>
      </c>
      <c r="AM173" s="6">
        <v>0</v>
      </c>
      <c r="AN173" s="6">
        <v>0</v>
      </c>
      <c r="AO173" s="6">
        <v>0</v>
      </c>
      <c r="AP173" s="6">
        <v>0</v>
      </c>
      <c r="AQ173" s="6">
        <v>5</v>
      </c>
      <c r="AR173" s="6">
        <v>18</v>
      </c>
      <c r="AS173" s="6">
        <v>23.376623376623375</v>
      </c>
      <c r="AT173" s="138">
        <v>0</v>
      </c>
      <c r="AU173" s="138">
        <v>0</v>
      </c>
      <c r="AV173" s="138">
        <v>0</v>
      </c>
      <c r="AW173" s="138">
        <v>0</v>
      </c>
      <c r="AX173" s="138">
        <v>0</v>
      </c>
      <c r="AY173" s="6">
        <v>69.333333333333343</v>
      </c>
      <c r="AZ173" s="6">
        <v>5</v>
      </c>
      <c r="BA173" s="6">
        <v>16.129032258064516</v>
      </c>
      <c r="BB173" s="6">
        <v>0</v>
      </c>
      <c r="BC173" s="6">
        <v>0</v>
      </c>
      <c r="BD173" s="6">
        <v>0</v>
      </c>
      <c r="BE173" s="6">
        <v>0</v>
      </c>
      <c r="BF173" s="6">
        <v>0</v>
      </c>
      <c r="BG173" s="6">
        <v>4</v>
      </c>
      <c r="BH173" s="6">
        <v>6.7796610169491522</v>
      </c>
      <c r="BI173" s="6">
        <v>0</v>
      </c>
      <c r="BJ173" s="6">
        <v>0</v>
      </c>
      <c r="BK173" s="6">
        <v>5</v>
      </c>
    </row>
    <row r="174" spans="1:63" x14ac:dyDescent="0.35">
      <c r="A174" s="28">
        <v>168</v>
      </c>
      <c r="C174" s="18" t="s">
        <v>280</v>
      </c>
      <c r="D174" s="15">
        <v>126</v>
      </c>
      <c r="E174" s="19">
        <v>0</v>
      </c>
      <c r="F174" s="19">
        <v>16</v>
      </c>
      <c r="G174" s="19">
        <v>16</v>
      </c>
      <c r="H174" s="19">
        <v>83</v>
      </c>
      <c r="I174" s="19">
        <v>7</v>
      </c>
      <c r="J174" s="20">
        <v>50</v>
      </c>
      <c r="K174" s="20">
        <v>0</v>
      </c>
      <c r="L174" s="20">
        <v>0</v>
      </c>
      <c r="M174" s="19">
        <v>0</v>
      </c>
      <c r="N174" s="20">
        <v>0</v>
      </c>
      <c r="O174" s="20">
        <v>0</v>
      </c>
      <c r="P174" s="20">
        <v>0</v>
      </c>
      <c r="Q174" s="20">
        <v>15.789473684210526</v>
      </c>
      <c r="R174" s="19">
        <v>0</v>
      </c>
      <c r="S174" s="20">
        <v>0</v>
      </c>
      <c r="T174" s="19">
        <v>0</v>
      </c>
      <c r="U174" s="20">
        <v>0</v>
      </c>
      <c r="V174" s="19">
        <v>0</v>
      </c>
      <c r="W174" s="20">
        <v>0</v>
      </c>
      <c r="X174" s="19">
        <v>0</v>
      </c>
      <c r="Y174" s="20">
        <v>0</v>
      </c>
      <c r="Z174" s="20">
        <v>21.276595744680851</v>
      </c>
      <c r="AA174" s="20">
        <v>61.702127659574465</v>
      </c>
      <c r="AB174" s="19">
        <v>3</v>
      </c>
      <c r="AC174" s="20">
        <v>4.4117647058823533</v>
      </c>
      <c r="AD174" s="20">
        <v>87.5</v>
      </c>
      <c r="AE174" s="20">
        <v>62.222222222222221</v>
      </c>
      <c r="AF174" s="20">
        <v>62.5</v>
      </c>
      <c r="AG174" s="20">
        <v>77.777777777777786</v>
      </c>
      <c r="AH174" s="20">
        <v>26.47058823529412</v>
      </c>
      <c r="AI174" s="20">
        <v>54.411764705882348</v>
      </c>
      <c r="AJ174" s="3">
        <v>825</v>
      </c>
      <c r="AK174" s="6">
        <v>13</v>
      </c>
      <c r="AL174" s="6">
        <v>43</v>
      </c>
      <c r="AM174" s="6">
        <v>6</v>
      </c>
      <c r="AN174" s="6">
        <v>32</v>
      </c>
      <c r="AO174" s="6">
        <v>0</v>
      </c>
      <c r="AP174" s="6">
        <v>0</v>
      </c>
      <c r="AQ174" s="6">
        <v>13</v>
      </c>
      <c r="AR174" s="6">
        <v>8</v>
      </c>
      <c r="AS174" s="6">
        <v>7.2727272727272725</v>
      </c>
      <c r="AT174" s="138">
        <v>1</v>
      </c>
      <c r="AU174" s="138">
        <v>0</v>
      </c>
      <c r="AV174" s="138">
        <v>0</v>
      </c>
      <c r="AW174" s="138">
        <v>0</v>
      </c>
      <c r="AX174" s="138">
        <v>1</v>
      </c>
      <c r="AY174" s="6">
        <v>9.9173553719008272</v>
      </c>
      <c r="AZ174" s="6">
        <v>0</v>
      </c>
      <c r="BA174" s="6">
        <v>0</v>
      </c>
      <c r="BB174" s="6">
        <v>0</v>
      </c>
      <c r="BC174" s="6">
        <v>0</v>
      </c>
      <c r="BD174" s="6">
        <v>0</v>
      </c>
      <c r="BE174" s="6">
        <v>0</v>
      </c>
      <c r="BF174" s="6">
        <v>0</v>
      </c>
      <c r="BG174" s="6">
        <v>0</v>
      </c>
      <c r="BH174" s="6">
        <v>0</v>
      </c>
      <c r="BI174" s="6">
        <v>0</v>
      </c>
      <c r="BJ174" s="6">
        <v>0</v>
      </c>
      <c r="BK174" s="6">
        <v>16</v>
      </c>
    </row>
    <row r="175" spans="1:63" x14ac:dyDescent="0.35">
      <c r="A175" s="28">
        <v>169</v>
      </c>
      <c r="C175" s="18" t="s">
        <v>28</v>
      </c>
      <c r="D175" s="15"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20">
        <v>0</v>
      </c>
      <c r="K175" s="20">
        <v>0</v>
      </c>
      <c r="L175" s="20">
        <v>0</v>
      </c>
      <c r="M175" s="19">
        <v>0</v>
      </c>
      <c r="N175" s="20">
        <v>0</v>
      </c>
      <c r="O175" s="20">
        <v>0</v>
      </c>
      <c r="P175" s="20">
        <v>0</v>
      </c>
      <c r="Q175" s="20">
        <v>0</v>
      </c>
      <c r="R175" s="19">
        <v>0</v>
      </c>
      <c r="S175" s="20">
        <v>0</v>
      </c>
      <c r="T175" s="19">
        <v>0</v>
      </c>
      <c r="U175" s="20">
        <v>0</v>
      </c>
      <c r="V175" s="19">
        <v>0</v>
      </c>
      <c r="W175" s="20">
        <v>0</v>
      </c>
      <c r="X175" s="19">
        <v>0</v>
      </c>
      <c r="Y175" s="20">
        <v>0</v>
      </c>
      <c r="Z175" s="20">
        <v>0</v>
      </c>
      <c r="AA175" s="20">
        <v>0</v>
      </c>
      <c r="AB175" s="19">
        <v>0</v>
      </c>
      <c r="AC175" s="20">
        <v>0</v>
      </c>
      <c r="AD175" s="20">
        <v>0</v>
      </c>
      <c r="AE175" s="20">
        <v>0</v>
      </c>
      <c r="AF175" s="20">
        <v>0</v>
      </c>
      <c r="AG175" s="20">
        <v>0</v>
      </c>
      <c r="AH175" s="20">
        <v>0</v>
      </c>
      <c r="AI175" s="20">
        <v>0</v>
      </c>
      <c r="AJ175" s="3" t="s">
        <v>140</v>
      </c>
      <c r="AK175" s="6">
        <v>0</v>
      </c>
      <c r="AL175" s="6">
        <v>0</v>
      </c>
      <c r="AM175" s="6">
        <v>0</v>
      </c>
      <c r="AN175" s="6">
        <v>0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138">
        <v>0</v>
      </c>
      <c r="AU175" s="138">
        <v>0</v>
      </c>
      <c r="AV175" s="138">
        <v>0</v>
      </c>
      <c r="AW175" s="138">
        <v>0</v>
      </c>
      <c r="AX175" s="138">
        <v>0</v>
      </c>
      <c r="AY175" s="6">
        <v>0</v>
      </c>
      <c r="AZ175" s="6">
        <v>0</v>
      </c>
      <c r="BA175" s="6">
        <v>0</v>
      </c>
      <c r="BB175" s="6">
        <v>0</v>
      </c>
      <c r="BC175" s="6">
        <v>0</v>
      </c>
      <c r="BD175" s="6">
        <v>0</v>
      </c>
      <c r="BE175" s="6">
        <v>0</v>
      </c>
      <c r="BF175" s="6">
        <v>0</v>
      </c>
      <c r="BG175" s="6">
        <v>0</v>
      </c>
      <c r="BH175" s="6">
        <v>0</v>
      </c>
      <c r="BI175" s="6">
        <v>0</v>
      </c>
      <c r="BJ175" s="6">
        <v>0</v>
      </c>
      <c r="BK175" s="6">
        <v>0</v>
      </c>
    </row>
    <row r="176" spans="1:63" x14ac:dyDescent="0.35">
      <c r="A176" s="28">
        <v>170</v>
      </c>
      <c r="C176" s="18" t="s">
        <v>25</v>
      </c>
      <c r="D176" s="15">
        <v>880</v>
      </c>
      <c r="E176" s="19">
        <v>20</v>
      </c>
      <c r="F176" s="19">
        <v>82</v>
      </c>
      <c r="G176" s="19">
        <v>54</v>
      </c>
      <c r="H176" s="19">
        <v>669</v>
      </c>
      <c r="I176" s="19">
        <v>78</v>
      </c>
      <c r="J176" s="20">
        <v>47.727272727272727</v>
      </c>
      <c r="K176" s="20">
        <v>9</v>
      </c>
      <c r="L176" s="20">
        <v>1.8218623481781375</v>
      </c>
      <c r="M176" s="19">
        <v>0</v>
      </c>
      <c r="N176" s="20">
        <v>0</v>
      </c>
      <c r="O176" s="20">
        <v>29</v>
      </c>
      <c r="P176" s="20">
        <v>75</v>
      </c>
      <c r="Q176" s="20">
        <v>7.515923566878981</v>
      </c>
      <c r="R176" s="19">
        <v>0</v>
      </c>
      <c r="S176" s="20">
        <v>0</v>
      </c>
      <c r="T176" s="19">
        <v>0</v>
      </c>
      <c r="U176" s="20">
        <v>0</v>
      </c>
      <c r="V176" s="19">
        <v>0</v>
      </c>
      <c r="W176" s="20">
        <v>0</v>
      </c>
      <c r="X176" s="19">
        <v>0</v>
      </c>
      <c r="Y176" s="20">
        <v>0</v>
      </c>
      <c r="Z176" s="20">
        <v>34.156378600823047</v>
      </c>
      <c r="AA176" s="20">
        <v>45.679012345679013</v>
      </c>
      <c r="AB176" s="19">
        <v>36</v>
      </c>
      <c r="AC176" s="20">
        <v>5.9602649006622519</v>
      </c>
      <c r="AD176" s="20">
        <v>92.067988668555245</v>
      </c>
      <c r="AE176" s="20">
        <v>68.571428571428569</v>
      </c>
      <c r="AF176" s="20">
        <v>64.948453608247419</v>
      </c>
      <c r="AG176" s="20">
        <v>82.508833922261488</v>
      </c>
      <c r="AH176" s="20">
        <v>33.992805755395686</v>
      </c>
      <c r="AI176" s="20">
        <v>29.676258992805753</v>
      </c>
      <c r="AJ176" s="3">
        <v>754.3478260869565</v>
      </c>
      <c r="AK176" s="6">
        <v>470</v>
      </c>
      <c r="AL176" s="6">
        <v>329</v>
      </c>
      <c r="AM176" s="6">
        <v>45</v>
      </c>
      <c r="AN176" s="6">
        <v>9</v>
      </c>
      <c r="AO176" s="6">
        <v>0</v>
      </c>
      <c r="AP176" s="6">
        <v>0</v>
      </c>
      <c r="AQ176" s="6">
        <v>19</v>
      </c>
      <c r="AR176" s="6">
        <v>142</v>
      </c>
      <c r="AS176" s="6">
        <v>16.824644549763033</v>
      </c>
      <c r="AT176" s="138">
        <v>5</v>
      </c>
      <c r="AU176" s="138">
        <v>0</v>
      </c>
      <c r="AV176" s="138">
        <v>0</v>
      </c>
      <c r="AW176" s="138">
        <v>11</v>
      </c>
      <c r="AX176" s="138">
        <v>16</v>
      </c>
      <c r="AY176" s="6">
        <v>17.933491686460805</v>
      </c>
      <c r="AZ176" s="6">
        <v>0</v>
      </c>
      <c r="BA176" s="6">
        <v>0</v>
      </c>
      <c r="BB176" s="6">
        <v>6</v>
      </c>
      <c r="BC176" s="6">
        <v>48</v>
      </c>
      <c r="BD176" s="6">
        <v>5.4919908466819223</v>
      </c>
      <c r="BE176" s="6">
        <v>0</v>
      </c>
      <c r="BF176" s="6">
        <v>0</v>
      </c>
      <c r="BG176" s="6">
        <v>37</v>
      </c>
      <c r="BH176" s="6">
        <v>5.5306427503736915</v>
      </c>
      <c r="BI176" s="6">
        <v>5</v>
      </c>
      <c r="BJ176" s="6">
        <v>6.8493150684931505</v>
      </c>
      <c r="BK176" s="6">
        <v>54</v>
      </c>
    </row>
    <row r="177" spans="1:63" x14ac:dyDescent="0.35">
      <c r="A177" s="28">
        <v>171</v>
      </c>
      <c r="C177" s="18" t="s">
        <v>11</v>
      </c>
      <c r="D177" s="15">
        <v>314</v>
      </c>
      <c r="E177" s="19">
        <v>0</v>
      </c>
      <c r="F177" s="19">
        <v>13</v>
      </c>
      <c r="G177" s="19">
        <v>58</v>
      </c>
      <c r="H177" s="19">
        <v>91</v>
      </c>
      <c r="I177" s="19">
        <v>0</v>
      </c>
      <c r="J177" s="20">
        <v>62.048192771084345</v>
      </c>
      <c r="K177" s="20">
        <v>22</v>
      </c>
      <c r="L177" s="20">
        <v>31.884057971014489</v>
      </c>
      <c r="M177" s="19">
        <v>5</v>
      </c>
      <c r="N177" s="20">
        <v>16.129032258064516</v>
      </c>
      <c r="O177" s="20">
        <v>36</v>
      </c>
      <c r="P177" s="20">
        <v>100</v>
      </c>
      <c r="Q177" s="20">
        <v>32.846715328467155</v>
      </c>
      <c r="R177" s="19">
        <v>0</v>
      </c>
      <c r="S177" s="20">
        <v>0</v>
      </c>
      <c r="T177" s="19">
        <v>3</v>
      </c>
      <c r="U177" s="20">
        <v>23.076923076923077</v>
      </c>
      <c r="V177" s="19">
        <v>4</v>
      </c>
      <c r="W177" s="20">
        <v>25</v>
      </c>
      <c r="X177" s="19">
        <v>10</v>
      </c>
      <c r="Y177" s="20">
        <v>34.482758620689658</v>
      </c>
      <c r="Z177" s="20">
        <v>45.762711864406782</v>
      </c>
      <c r="AA177" s="20">
        <v>13.559322033898304</v>
      </c>
      <c r="AB177" s="19">
        <v>22</v>
      </c>
      <c r="AC177" s="20">
        <v>25.287356321839084</v>
      </c>
      <c r="AD177" s="20">
        <v>57.142857142857139</v>
      </c>
      <c r="AE177" s="20">
        <v>44.642857142857146</v>
      </c>
      <c r="AF177" s="20">
        <v>0</v>
      </c>
      <c r="AG177" s="20">
        <v>51.162790697674424</v>
      </c>
      <c r="AH177" s="20">
        <v>40.74074074074074</v>
      </c>
      <c r="AI177" s="20">
        <v>11.111111111111111</v>
      </c>
      <c r="AJ177" s="3">
        <v>445</v>
      </c>
      <c r="AK177" s="6">
        <v>0</v>
      </c>
      <c r="AL177" s="6">
        <v>159</v>
      </c>
      <c r="AM177" s="6">
        <v>0</v>
      </c>
      <c r="AN177" s="6">
        <v>0</v>
      </c>
      <c r="AO177" s="6">
        <v>0</v>
      </c>
      <c r="AP177" s="6">
        <v>0</v>
      </c>
      <c r="AQ177" s="6">
        <v>8</v>
      </c>
      <c r="AR177" s="6">
        <v>3</v>
      </c>
      <c r="AS177" s="6">
        <v>1.8518518518518516</v>
      </c>
      <c r="AT177" s="138">
        <v>1</v>
      </c>
      <c r="AU177" s="138">
        <v>7</v>
      </c>
      <c r="AV177" s="138">
        <v>0</v>
      </c>
      <c r="AW177" s="138">
        <v>0</v>
      </c>
      <c r="AX177" s="138">
        <v>8</v>
      </c>
      <c r="AY177" s="6">
        <v>50</v>
      </c>
      <c r="AZ177" s="6">
        <v>0</v>
      </c>
      <c r="BA177" s="6">
        <v>0</v>
      </c>
      <c r="BB177" s="6">
        <v>0</v>
      </c>
      <c r="BC177" s="6">
        <v>22</v>
      </c>
      <c r="BD177" s="6">
        <v>13.253012048192772</v>
      </c>
      <c r="BE177" s="6">
        <v>0</v>
      </c>
      <c r="BF177" s="6">
        <v>0</v>
      </c>
      <c r="BG177" s="6">
        <v>19</v>
      </c>
      <c r="BH177" s="6">
        <v>19.587628865979383</v>
      </c>
      <c r="BI177" s="6">
        <v>0</v>
      </c>
      <c r="BJ177" s="6">
        <v>0</v>
      </c>
      <c r="BK177" s="6">
        <v>58</v>
      </c>
    </row>
    <row r="178" spans="1:63" x14ac:dyDescent="0.35">
      <c r="A178" s="28">
        <v>172</v>
      </c>
      <c r="C178" s="18" t="s">
        <v>281</v>
      </c>
      <c r="D178" s="15">
        <v>24</v>
      </c>
      <c r="E178" s="19">
        <v>0</v>
      </c>
      <c r="F178" s="19">
        <v>0</v>
      </c>
      <c r="G178" s="19">
        <v>0</v>
      </c>
      <c r="H178" s="19">
        <v>19</v>
      </c>
      <c r="I178" s="19">
        <v>3</v>
      </c>
      <c r="J178" s="20">
        <v>58.333333333333336</v>
      </c>
      <c r="K178" s="20">
        <v>0</v>
      </c>
      <c r="L178" s="20">
        <v>0</v>
      </c>
      <c r="M178" s="19">
        <v>0</v>
      </c>
      <c r="N178" s="20">
        <v>0</v>
      </c>
      <c r="O178" s="20">
        <v>0</v>
      </c>
      <c r="P178" s="20">
        <v>0</v>
      </c>
      <c r="Q178" s="20">
        <v>42.307692307692307</v>
      </c>
      <c r="R178" s="19">
        <v>0</v>
      </c>
      <c r="S178" s="20">
        <v>0</v>
      </c>
      <c r="T178" s="19">
        <v>0</v>
      </c>
      <c r="U178" s="20">
        <v>0</v>
      </c>
      <c r="V178" s="19">
        <v>0</v>
      </c>
      <c r="W178" s="20">
        <v>0</v>
      </c>
      <c r="X178" s="19">
        <v>0</v>
      </c>
      <c r="Y178" s="20">
        <v>0</v>
      </c>
      <c r="Z178" s="20">
        <v>17.647058823529413</v>
      </c>
      <c r="AA178" s="20">
        <v>35.294117647058826</v>
      </c>
      <c r="AB178" s="19">
        <v>0</v>
      </c>
      <c r="AC178" s="20">
        <v>0</v>
      </c>
      <c r="AD178" s="20">
        <v>100</v>
      </c>
      <c r="AE178" s="20">
        <v>27.27272727272727</v>
      </c>
      <c r="AF178" s="20">
        <v>0</v>
      </c>
      <c r="AG178" s="20">
        <v>53.846153846153847</v>
      </c>
      <c r="AH178" s="20">
        <v>50</v>
      </c>
      <c r="AI178" s="20">
        <v>50</v>
      </c>
      <c r="AJ178" s="3">
        <v>675</v>
      </c>
      <c r="AK178" s="6">
        <v>4</v>
      </c>
      <c r="AL178" s="6">
        <v>20</v>
      </c>
      <c r="AM178" s="6">
        <v>0</v>
      </c>
      <c r="AN178" s="6">
        <v>0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138"/>
      <c r="AU178" s="138"/>
      <c r="AV178" s="138"/>
      <c r="AW178" s="138"/>
      <c r="AX178" s="138"/>
      <c r="AY178" s="6">
        <v>16</v>
      </c>
      <c r="AZ178" s="6">
        <v>0</v>
      </c>
      <c r="BA178" s="6">
        <v>0</v>
      </c>
      <c r="BB178" s="6">
        <v>0</v>
      </c>
      <c r="BC178" s="6">
        <v>7</v>
      </c>
      <c r="BD178" s="6">
        <v>25</v>
      </c>
      <c r="BE178" s="6">
        <v>0</v>
      </c>
      <c r="BF178" s="6">
        <v>0</v>
      </c>
      <c r="BG178" s="6">
        <v>0</v>
      </c>
      <c r="BH178" s="6">
        <v>0</v>
      </c>
      <c r="BI178" s="6">
        <v>3</v>
      </c>
      <c r="BJ178" s="6">
        <v>100</v>
      </c>
      <c r="BK178" s="6">
        <v>0</v>
      </c>
    </row>
    <row r="179" spans="1:63" x14ac:dyDescent="0.35">
      <c r="A179" s="28">
        <v>173</v>
      </c>
      <c r="C179" s="18" t="s">
        <v>14</v>
      </c>
      <c r="D179" s="15">
        <v>39</v>
      </c>
      <c r="E179" s="19">
        <v>0</v>
      </c>
      <c r="F179" s="19">
        <v>0</v>
      </c>
      <c r="G179" s="19">
        <v>4</v>
      </c>
      <c r="H179" s="19">
        <v>32</v>
      </c>
      <c r="I179" s="19">
        <v>8</v>
      </c>
      <c r="J179" s="20">
        <v>41.025641025641022</v>
      </c>
      <c r="K179" s="20">
        <v>3</v>
      </c>
      <c r="L179" s="20">
        <v>17.647058823529413</v>
      </c>
      <c r="M179" s="19">
        <v>0</v>
      </c>
      <c r="N179" s="20">
        <v>0</v>
      </c>
      <c r="O179" s="20">
        <v>3</v>
      </c>
      <c r="P179" s="20">
        <v>0</v>
      </c>
      <c r="Q179" s="20">
        <v>40.476190476190474</v>
      </c>
      <c r="R179" s="19">
        <v>0</v>
      </c>
      <c r="S179" s="20">
        <v>0</v>
      </c>
      <c r="T179" s="19">
        <v>0</v>
      </c>
      <c r="U179" s="20">
        <v>0</v>
      </c>
      <c r="V179" s="19">
        <v>0</v>
      </c>
      <c r="W179" s="20">
        <v>0</v>
      </c>
      <c r="X179" s="19">
        <v>0</v>
      </c>
      <c r="Y179" s="20">
        <v>0</v>
      </c>
      <c r="Z179" s="20">
        <v>33.333333333333329</v>
      </c>
      <c r="AA179" s="20">
        <v>0</v>
      </c>
      <c r="AB179" s="19">
        <v>0</v>
      </c>
      <c r="AC179" s="20">
        <v>0</v>
      </c>
      <c r="AD179" s="20">
        <v>65</v>
      </c>
      <c r="AE179" s="20">
        <v>57.142857142857139</v>
      </c>
      <c r="AF179" s="20">
        <v>0</v>
      </c>
      <c r="AG179" s="20">
        <v>65.384615384615387</v>
      </c>
      <c r="AH179" s="20">
        <v>40</v>
      </c>
      <c r="AI179" s="20">
        <v>15</v>
      </c>
      <c r="AJ179" s="3">
        <v>410</v>
      </c>
      <c r="AK179" s="6">
        <v>0</v>
      </c>
      <c r="AL179" s="6">
        <v>3</v>
      </c>
      <c r="AM179" s="6">
        <v>0</v>
      </c>
      <c r="AN179" s="6">
        <v>24</v>
      </c>
      <c r="AO179" s="6">
        <v>0</v>
      </c>
      <c r="AP179" s="6">
        <v>0</v>
      </c>
      <c r="AQ179" s="6">
        <v>8</v>
      </c>
      <c r="AR179" s="6">
        <v>0</v>
      </c>
      <c r="AS179" s="6">
        <v>0</v>
      </c>
      <c r="AT179" s="138">
        <v>0</v>
      </c>
      <c r="AU179" s="138">
        <v>0</v>
      </c>
      <c r="AV179" s="138">
        <v>0</v>
      </c>
      <c r="AW179" s="138">
        <v>0</v>
      </c>
      <c r="AX179" s="138">
        <v>0</v>
      </c>
      <c r="AY179" s="6">
        <v>23.809523809523807</v>
      </c>
      <c r="AZ179" s="6">
        <v>0</v>
      </c>
      <c r="BA179" s="6">
        <v>0</v>
      </c>
      <c r="BB179" s="6">
        <v>0</v>
      </c>
      <c r="BC179" s="6">
        <v>7</v>
      </c>
      <c r="BD179" s="6">
        <v>17.5</v>
      </c>
      <c r="BE179" s="6">
        <v>0</v>
      </c>
      <c r="BF179" s="6">
        <v>0</v>
      </c>
      <c r="BG179" s="6">
        <v>0</v>
      </c>
      <c r="BH179" s="6">
        <v>0</v>
      </c>
      <c r="BI179" s="6">
        <v>6</v>
      </c>
      <c r="BJ179" s="6">
        <v>54.54545454545454</v>
      </c>
      <c r="BK179" s="6">
        <v>4</v>
      </c>
    </row>
    <row r="180" spans="1:63" x14ac:dyDescent="0.35">
      <c r="A180" s="28">
        <v>174</v>
      </c>
      <c r="C180" s="18" t="s">
        <v>18</v>
      </c>
      <c r="D180" s="15">
        <v>91</v>
      </c>
      <c r="E180" s="19">
        <v>0</v>
      </c>
      <c r="F180" s="19">
        <v>8</v>
      </c>
      <c r="G180" s="19">
        <v>8</v>
      </c>
      <c r="H180" s="19">
        <v>71</v>
      </c>
      <c r="I180" s="19">
        <v>0</v>
      </c>
      <c r="J180" s="20">
        <v>62.637362637362635</v>
      </c>
      <c r="K180" s="20">
        <v>7</v>
      </c>
      <c r="L180" s="20">
        <v>14.893617021276595</v>
      </c>
      <c r="M180" s="19">
        <v>0</v>
      </c>
      <c r="N180" s="20">
        <v>0</v>
      </c>
      <c r="O180" s="20">
        <v>4</v>
      </c>
      <c r="P180" s="20">
        <v>100</v>
      </c>
      <c r="Q180" s="20">
        <v>22.5</v>
      </c>
      <c r="R180" s="19">
        <v>0</v>
      </c>
      <c r="S180" s="20">
        <v>0</v>
      </c>
      <c r="T180" s="19">
        <v>0</v>
      </c>
      <c r="U180" s="20">
        <v>0</v>
      </c>
      <c r="V180" s="19">
        <v>0</v>
      </c>
      <c r="W180" s="20">
        <v>0</v>
      </c>
      <c r="X180" s="19">
        <v>5</v>
      </c>
      <c r="Y180" s="20">
        <v>100</v>
      </c>
      <c r="Z180" s="20">
        <v>27.083333333333332</v>
      </c>
      <c r="AA180" s="20">
        <v>33.333333333333329</v>
      </c>
      <c r="AB180" s="19">
        <v>4</v>
      </c>
      <c r="AC180" s="20">
        <v>7.4074074074074066</v>
      </c>
      <c r="AD180" s="20">
        <v>65.217391304347828</v>
      </c>
      <c r="AE180" s="20">
        <v>50</v>
      </c>
      <c r="AF180" s="20">
        <v>50</v>
      </c>
      <c r="AG180" s="20">
        <v>60.317460317460316</v>
      </c>
      <c r="AH180" s="20">
        <v>36.363636363636367</v>
      </c>
      <c r="AI180" s="20">
        <v>31.818181818181817</v>
      </c>
      <c r="AJ180" s="3">
        <v>650</v>
      </c>
      <c r="AK180" s="6">
        <v>31</v>
      </c>
      <c r="AL180" s="6">
        <v>20</v>
      </c>
      <c r="AM180" s="6">
        <v>0</v>
      </c>
      <c r="AN180" s="6">
        <v>0</v>
      </c>
      <c r="AO180" s="6">
        <v>0</v>
      </c>
      <c r="AP180" s="6">
        <v>0</v>
      </c>
      <c r="AQ180" s="6">
        <v>30</v>
      </c>
      <c r="AR180" s="6">
        <v>13</v>
      </c>
      <c r="AS180" s="6">
        <v>15.11627906976744</v>
      </c>
      <c r="AT180" s="138">
        <v>1</v>
      </c>
      <c r="AU180" s="138">
        <v>0</v>
      </c>
      <c r="AV180" s="138">
        <v>0</v>
      </c>
      <c r="AW180" s="138">
        <v>0</v>
      </c>
      <c r="AX180" s="138">
        <v>1</v>
      </c>
      <c r="AY180" s="6">
        <v>10.714285714285714</v>
      </c>
      <c r="AZ180" s="6">
        <v>0</v>
      </c>
      <c r="BA180" s="6">
        <v>0</v>
      </c>
      <c r="BB180" s="6">
        <v>0</v>
      </c>
      <c r="BC180" s="6">
        <v>16</v>
      </c>
      <c r="BD180" s="6">
        <v>17.20430107526882</v>
      </c>
      <c r="BE180" s="6">
        <v>0</v>
      </c>
      <c r="BF180" s="6">
        <v>0</v>
      </c>
      <c r="BG180" s="6">
        <v>16</v>
      </c>
      <c r="BH180" s="6">
        <v>21.333333333333336</v>
      </c>
      <c r="BI180" s="6">
        <v>0</v>
      </c>
      <c r="BJ180" s="6">
        <v>0</v>
      </c>
      <c r="BK180" s="6">
        <v>8</v>
      </c>
    </row>
    <row r="181" spans="1:63" x14ac:dyDescent="0.35">
      <c r="A181" s="28">
        <v>175</v>
      </c>
      <c r="C181" s="18"/>
      <c r="D181" s="15"/>
      <c r="E181" s="19"/>
      <c r="F181" s="19"/>
      <c r="G181" s="19"/>
      <c r="H181" s="19"/>
      <c r="I181" s="19"/>
      <c r="J181" s="20"/>
      <c r="K181" s="20"/>
      <c r="L181" s="20"/>
      <c r="M181" s="19"/>
      <c r="N181" s="20"/>
      <c r="O181" s="20"/>
      <c r="P181" s="20"/>
      <c r="Q181" s="20"/>
      <c r="R181" s="19"/>
      <c r="S181" s="20"/>
      <c r="T181" s="19">
        <v>23</v>
      </c>
      <c r="U181" s="20">
        <v>14.374999999999998</v>
      </c>
      <c r="V181" s="19">
        <v>25</v>
      </c>
      <c r="W181" s="20">
        <v>18.656716417910449</v>
      </c>
      <c r="X181" s="19">
        <v>49</v>
      </c>
      <c r="Y181" s="20">
        <v>16.225165562913908</v>
      </c>
      <c r="Z181" s="20">
        <v>28.921722728701667</v>
      </c>
      <c r="AA181" s="20">
        <v>46.117573090223203</v>
      </c>
      <c r="AB181" s="19">
        <v>362</v>
      </c>
      <c r="AC181" s="20">
        <v>9.0454772613693155</v>
      </c>
      <c r="AD181" s="20">
        <v>84.984588287098191</v>
      </c>
      <c r="AE181" s="20">
        <v>59.811552642359686</v>
      </c>
      <c r="AF181" s="20">
        <v>53.812949640287769</v>
      </c>
      <c r="AG181" s="20">
        <v>75.731366064614605</v>
      </c>
      <c r="AH181" s="20">
        <v>35.755894590846047</v>
      </c>
      <c r="AI181" s="20">
        <v>29.459084604715674</v>
      </c>
      <c r="AJ181" s="3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>
        <v>15.573770491803279</v>
      </c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</row>
    <row r="182" spans="1:63" x14ac:dyDescent="0.35">
      <c r="A182" s="28">
        <v>176</v>
      </c>
      <c r="B182" s="21" t="s">
        <v>36</v>
      </c>
      <c r="C182" s="18" t="s">
        <v>26</v>
      </c>
      <c r="D182" s="15">
        <v>8528</v>
      </c>
      <c r="E182" s="19">
        <v>140</v>
      </c>
      <c r="F182" s="19">
        <v>720</v>
      </c>
      <c r="G182" s="19">
        <v>2187</v>
      </c>
      <c r="H182" s="19">
        <v>5395</v>
      </c>
      <c r="I182" s="19">
        <v>235</v>
      </c>
      <c r="J182" s="20">
        <v>43.468574108818011</v>
      </c>
      <c r="K182" s="20">
        <v>205</v>
      </c>
      <c r="L182" s="20">
        <v>5.0805452292441142</v>
      </c>
      <c r="M182" s="19">
        <v>159</v>
      </c>
      <c r="N182" s="20">
        <v>19.04191616766467</v>
      </c>
      <c r="O182" s="20">
        <v>266</v>
      </c>
      <c r="P182" s="20">
        <v>84.758364312267659</v>
      </c>
      <c r="Q182" s="20">
        <v>47.601220188574601</v>
      </c>
      <c r="R182" s="19">
        <v>373</v>
      </c>
      <c r="S182" s="20">
        <v>29.140624999999996</v>
      </c>
      <c r="T182" s="19">
        <v>165</v>
      </c>
      <c r="U182" s="20">
        <v>22.448979591836736</v>
      </c>
      <c r="V182" s="19">
        <v>190</v>
      </c>
      <c r="W182" s="20">
        <v>36.19047619047619</v>
      </c>
      <c r="X182" s="19">
        <v>350</v>
      </c>
      <c r="Y182" s="20">
        <v>27.494108405341709</v>
      </c>
      <c r="Z182" s="20">
        <v>22.088250384812724</v>
      </c>
      <c r="AA182" s="20">
        <v>9.3637762955361712</v>
      </c>
      <c r="AB182" s="19">
        <v>598</v>
      </c>
      <c r="AC182" s="20">
        <v>15.605427974947808</v>
      </c>
      <c r="AD182" s="20">
        <v>66.731962128632063</v>
      </c>
      <c r="AE182" s="20">
        <v>22.873512560599384</v>
      </c>
      <c r="AF182" s="20">
        <v>39.668700959023539</v>
      </c>
      <c r="AG182" s="20">
        <v>50.342465753424662</v>
      </c>
      <c r="AH182" s="20">
        <v>59.740259740259738</v>
      </c>
      <c r="AI182" s="20">
        <v>12.86031042128603</v>
      </c>
      <c r="AJ182" s="3">
        <v>343.31306990881461</v>
      </c>
      <c r="AK182" s="6">
        <v>0</v>
      </c>
      <c r="AL182" s="6">
        <v>6</v>
      </c>
      <c r="AM182" s="6">
        <v>0</v>
      </c>
      <c r="AN182" s="6">
        <v>7839</v>
      </c>
      <c r="AO182" s="6">
        <v>0</v>
      </c>
      <c r="AP182" s="6">
        <v>16</v>
      </c>
      <c r="AQ182" s="6">
        <v>250</v>
      </c>
      <c r="AR182" s="6">
        <v>2425</v>
      </c>
      <c r="AS182" s="6">
        <v>29.097672186225104</v>
      </c>
      <c r="AT182" s="138">
        <v>324</v>
      </c>
      <c r="AU182" s="138">
        <v>194</v>
      </c>
      <c r="AV182" s="138">
        <v>0</v>
      </c>
      <c r="AW182" s="138">
        <v>0</v>
      </c>
      <c r="AX182" s="138">
        <v>518</v>
      </c>
      <c r="AY182" s="6">
        <v>34.376910847499083</v>
      </c>
      <c r="AZ182" s="6">
        <v>142</v>
      </c>
      <c r="BA182" s="6">
        <v>3.5822401614530777</v>
      </c>
      <c r="BB182" s="6">
        <v>9</v>
      </c>
      <c r="BC182" s="6">
        <v>2527</v>
      </c>
      <c r="BD182" s="6">
        <v>29.954954954954953</v>
      </c>
      <c r="BE182" s="6">
        <v>240</v>
      </c>
      <c r="BF182" s="6">
        <v>11.085450346420323</v>
      </c>
      <c r="BG182" s="6">
        <v>1929</v>
      </c>
      <c r="BH182" s="6">
        <v>36.18458075407991</v>
      </c>
      <c r="BI182" s="6">
        <v>178</v>
      </c>
      <c r="BJ182" s="6">
        <v>77.391304347826079</v>
      </c>
      <c r="BK182" s="6">
        <v>2187</v>
      </c>
    </row>
    <row r="183" spans="1:63" x14ac:dyDescent="0.35">
      <c r="A183" s="28">
        <v>177</v>
      </c>
      <c r="C183" s="18" t="s">
        <v>22</v>
      </c>
      <c r="D183" s="15">
        <v>399</v>
      </c>
      <c r="E183" s="19">
        <v>6</v>
      </c>
      <c r="F183" s="19">
        <v>25</v>
      </c>
      <c r="G183" s="19">
        <v>27</v>
      </c>
      <c r="H183" s="19">
        <v>340</v>
      </c>
      <c r="I183" s="19">
        <v>11</v>
      </c>
      <c r="J183" s="20">
        <v>50.877192982456144</v>
      </c>
      <c r="K183" s="20">
        <v>9</v>
      </c>
      <c r="L183" s="20">
        <v>3.7656903765690379</v>
      </c>
      <c r="M183" s="19">
        <v>0</v>
      </c>
      <c r="N183" s="20">
        <v>0</v>
      </c>
      <c r="O183" s="20">
        <v>7</v>
      </c>
      <c r="P183" s="20">
        <v>100</v>
      </c>
      <c r="Q183" s="20">
        <v>1.1142061281337048</v>
      </c>
      <c r="R183" s="19">
        <v>0</v>
      </c>
      <c r="S183" s="20">
        <v>0</v>
      </c>
      <c r="T183" s="19">
        <v>0</v>
      </c>
      <c r="U183" s="20">
        <v>0</v>
      </c>
      <c r="V183" s="19">
        <v>0</v>
      </c>
      <c r="W183" s="20">
        <v>0</v>
      </c>
      <c r="X183" s="19">
        <v>0</v>
      </c>
      <c r="Y183" s="20">
        <v>0</v>
      </c>
      <c r="Z183" s="20">
        <v>8.3333333333333321</v>
      </c>
      <c r="AA183" s="20">
        <v>74.166666666666671</v>
      </c>
      <c r="AB183" s="19">
        <v>23</v>
      </c>
      <c r="AC183" s="20">
        <v>7.931034482758621</v>
      </c>
      <c r="AD183" s="20">
        <v>92.261904761904773</v>
      </c>
      <c r="AE183" s="20">
        <v>62.650602409638559</v>
      </c>
      <c r="AF183" s="20">
        <v>65.909090909090907</v>
      </c>
      <c r="AG183" s="20">
        <v>80.069930069930066</v>
      </c>
      <c r="AH183" s="20">
        <v>13.076923076923078</v>
      </c>
      <c r="AI183" s="20">
        <v>53.846153846153847</v>
      </c>
      <c r="AJ183" s="3">
        <v>755.88235294117646</v>
      </c>
      <c r="AK183" s="6">
        <v>0</v>
      </c>
      <c r="AL183" s="6">
        <v>20</v>
      </c>
      <c r="AM183" s="6">
        <v>24</v>
      </c>
      <c r="AN183" s="6">
        <v>295</v>
      </c>
      <c r="AO183" s="6">
        <v>0</v>
      </c>
      <c r="AP183" s="6">
        <v>0</v>
      </c>
      <c r="AQ183" s="6">
        <v>20</v>
      </c>
      <c r="AR183" s="6">
        <v>68</v>
      </c>
      <c r="AS183" s="6">
        <v>16.957605985037407</v>
      </c>
      <c r="AT183" s="138">
        <v>0</v>
      </c>
      <c r="AU183" s="138">
        <v>0</v>
      </c>
      <c r="AV183" s="138">
        <v>2</v>
      </c>
      <c r="AW183" s="138">
        <v>7</v>
      </c>
      <c r="AX183" s="138">
        <v>9</v>
      </c>
      <c r="AY183" s="6">
        <v>17.171717171717169</v>
      </c>
      <c r="AZ183" s="6">
        <v>0</v>
      </c>
      <c r="BA183" s="6">
        <v>0</v>
      </c>
      <c r="BB183" s="6">
        <v>0</v>
      </c>
      <c r="BC183" s="6">
        <v>8</v>
      </c>
      <c r="BD183" s="6">
        <v>2.030456852791878</v>
      </c>
      <c r="BE183" s="6">
        <v>0</v>
      </c>
      <c r="BF183" s="6">
        <v>0</v>
      </c>
      <c r="BG183" s="6">
        <v>6</v>
      </c>
      <c r="BH183" s="6">
        <v>1.7751479289940828</v>
      </c>
      <c r="BI183" s="6">
        <v>0</v>
      </c>
      <c r="BJ183" s="6">
        <v>0</v>
      </c>
      <c r="BK183" s="6">
        <v>27</v>
      </c>
    </row>
    <row r="184" spans="1:63" x14ac:dyDescent="0.35">
      <c r="A184" s="28">
        <v>178</v>
      </c>
      <c r="C184" s="18" t="s">
        <v>134</v>
      </c>
      <c r="D184" s="15">
        <v>1129</v>
      </c>
      <c r="E184" s="19">
        <v>9</v>
      </c>
      <c r="F184" s="19">
        <v>15</v>
      </c>
      <c r="G184" s="19">
        <v>90</v>
      </c>
      <c r="H184" s="19">
        <v>903</v>
      </c>
      <c r="I184" s="19">
        <v>120</v>
      </c>
      <c r="J184" s="20">
        <v>49.867139061116035</v>
      </c>
      <c r="K184" s="20">
        <v>27</v>
      </c>
      <c r="L184" s="20">
        <v>6.1224489795918364</v>
      </c>
      <c r="M184" s="19">
        <v>9</v>
      </c>
      <c r="N184" s="20">
        <v>16.981132075471699</v>
      </c>
      <c r="O184" s="20">
        <v>50</v>
      </c>
      <c r="P184" s="20">
        <v>80</v>
      </c>
      <c r="Q184" s="20">
        <v>18.946395563770796</v>
      </c>
      <c r="R184" s="19">
        <v>0</v>
      </c>
      <c r="S184" s="20">
        <v>0</v>
      </c>
      <c r="T184" s="19">
        <v>0</v>
      </c>
      <c r="U184" s="20">
        <v>0</v>
      </c>
      <c r="V184" s="19">
        <v>3</v>
      </c>
      <c r="W184" s="20">
        <v>7.5</v>
      </c>
      <c r="X184" s="19">
        <v>0</v>
      </c>
      <c r="Y184" s="20">
        <v>0</v>
      </c>
      <c r="Z184" s="20">
        <v>38.20754716981132</v>
      </c>
      <c r="AA184" s="20">
        <v>21.69811320754717</v>
      </c>
      <c r="AB184" s="19">
        <v>36</v>
      </c>
      <c r="AC184" s="20">
        <v>5.7142857142857144</v>
      </c>
      <c r="AD184" s="20">
        <v>70.089285714285708</v>
      </c>
      <c r="AE184" s="20">
        <v>48.552338530066812</v>
      </c>
      <c r="AF184" s="20">
        <v>62.5</v>
      </c>
      <c r="AG184" s="20">
        <v>59.10138248847926</v>
      </c>
      <c r="AH184" s="20">
        <v>58.934707903780073</v>
      </c>
      <c r="AI184" s="20">
        <v>18.900343642611684</v>
      </c>
      <c r="AJ184" s="3">
        <v>578</v>
      </c>
      <c r="AK184" s="6">
        <v>3</v>
      </c>
      <c r="AL184" s="6">
        <v>641</v>
      </c>
      <c r="AM184" s="6">
        <v>0</v>
      </c>
      <c r="AN184" s="6">
        <v>224</v>
      </c>
      <c r="AO184" s="6">
        <v>0</v>
      </c>
      <c r="AP184" s="6">
        <v>0</v>
      </c>
      <c r="AQ184" s="6">
        <v>197</v>
      </c>
      <c r="AR184" s="6">
        <v>36</v>
      </c>
      <c r="AS184" s="6">
        <v>3.2200357781753133</v>
      </c>
      <c r="AT184" s="138">
        <v>2</v>
      </c>
      <c r="AU184" s="138">
        <v>0</v>
      </c>
      <c r="AV184" s="138">
        <v>0</v>
      </c>
      <c r="AW184" s="138">
        <v>0</v>
      </c>
      <c r="AX184" s="138">
        <v>2</v>
      </c>
      <c r="AY184" s="6">
        <v>10.407239819004525</v>
      </c>
      <c r="AZ184" s="6">
        <v>12</v>
      </c>
      <c r="BA184" s="6">
        <v>2.7210884353741496</v>
      </c>
      <c r="BB184" s="6">
        <v>18</v>
      </c>
      <c r="BC184" s="6">
        <v>280</v>
      </c>
      <c r="BD184" s="6">
        <v>24.911032028469752</v>
      </c>
      <c r="BE184" s="6">
        <v>0</v>
      </c>
      <c r="BF184" s="6">
        <v>0</v>
      </c>
      <c r="BG184" s="6">
        <v>199</v>
      </c>
      <c r="BH184" s="6">
        <v>22.209821428571427</v>
      </c>
      <c r="BI184" s="6">
        <v>77</v>
      </c>
      <c r="BJ184" s="6">
        <v>62.601626016260155</v>
      </c>
      <c r="BK184" s="6">
        <v>90</v>
      </c>
    </row>
    <row r="185" spans="1:63" x14ac:dyDescent="0.35">
      <c r="A185" s="28">
        <v>179</v>
      </c>
      <c r="C185" s="18" t="s">
        <v>137</v>
      </c>
      <c r="D185" s="15">
        <v>179</v>
      </c>
      <c r="E185" s="19">
        <v>0</v>
      </c>
      <c r="F185" s="19">
        <v>4</v>
      </c>
      <c r="G185" s="19">
        <v>17</v>
      </c>
      <c r="H185" s="19">
        <v>137</v>
      </c>
      <c r="I185" s="19">
        <v>25</v>
      </c>
      <c r="J185" s="20">
        <v>51.396648044692739</v>
      </c>
      <c r="K185" s="20">
        <v>3</v>
      </c>
      <c r="L185" s="20">
        <v>3.79746835443038</v>
      </c>
      <c r="M185" s="19">
        <v>0</v>
      </c>
      <c r="N185" s="20">
        <v>0</v>
      </c>
      <c r="O185" s="20">
        <v>5</v>
      </c>
      <c r="P185" s="20">
        <v>100</v>
      </c>
      <c r="Q185" s="20">
        <v>37.278106508875744</v>
      </c>
      <c r="R185" s="19">
        <v>0</v>
      </c>
      <c r="S185" s="20">
        <v>0</v>
      </c>
      <c r="T185" s="19">
        <v>4</v>
      </c>
      <c r="U185" s="20">
        <v>100</v>
      </c>
      <c r="V185" s="19">
        <v>0</v>
      </c>
      <c r="W185" s="20">
        <v>0</v>
      </c>
      <c r="X185" s="19">
        <v>4</v>
      </c>
      <c r="Y185" s="20">
        <v>57.142857142857139</v>
      </c>
      <c r="Z185" s="20">
        <v>22.61904761904762</v>
      </c>
      <c r="AA185" s="20">
        <v>44.047619047619044</v>
      </c>
      <c r="AB185" s="19">
        <v>4</v>
      </c>
      <c r="AC185" s="20">
        <v>4.2105263157894735</v>
      </c>
      <c r="AD185" s="20">
        <v>78.461538461538467</v>
      </c>
      <c r="AE185" s="20">
        <v>44.285714285714285</v>
      </c>
      <c r="AF185" s="20">
        <v>33.333333333333329</v>
      </c>
      <c r="AG185" s="20">
        <v>67.241379310344826</v>
      </c>
      <c r="AH185" s="20">
        <v>35.514018691588781</v>
      </c>
      <c r="AI185" s="20">
        <v>41.121495327102799</v>
      </c>
      <c r="AJ185" s="3">
        <v>617.85714285714289</v>
      </c>
      <c r="AK185" s="6">
        <v>92</v>
      </c>
      <c r="AL185" s="6">
        <v>52</v>
      </c>
      <c r="AM185" s="6">
        <v>0</v>
      </c>
      <c r="AN185" s="6">
        <v>25</v>
      </c>
      <c r="AO185" s="6">
        <v>0</v>
      </c>
      <c r="AP185" s="6">
        <v>0</v>
      </c>
      <c r="AQ185" s="6">
        <v>0</v>
      </c>
      <c r="AR185" s="6">
        <v>33</v>
      </c>
      <c r="AS185" s="6">
        <v>19.186046511627907</v>
      </c>
      <c r="AT185" s="138">
        <v>0</v>
      </c>
      <c r="AU185" s="138">
        <v>5</v>
      </c>
      <c r="AV185" s="138">
        <v>0</v>
      </c>
      <c r="AW185" s="138">
        <v>0</v>
      </c>
      <c r="AX185" s="138">
        <v>5</v>
      </c>
      <c r="AY185" s="6">
        <v>13.291139240506327</v>
      </c>
      <c r="AZ185" s="6">
        <v>5</v>
      </c>
      <c r="BA185" s="6">
        <v>6.024096385542169</v>
      </c>
      <c r="BB185" s="6">
        <v>0</v>
      </c>
      <c r="BC185" s="6">
        <v>34</v>
      </c>
      <c r="BD185" s="6">
        <v>19.540229885057471</v>
      </c>
      <c r="BE185" s="6">
        <v>0</v>
      </c>
      <c r="BF185" s="6">
        <v>0</v>
      </c>
      <c r="BG185" s="6">
        <v>31</v>
      </c>
      <c r="BH185" s="6">
        <v>22.794117647058822</v>
      </c>
      <c r="BI185" s="6">
        <v>3</v>
      </c>
      <c r="BJ185" s="6">
        <v>13.636363636363635</v>
      </c>
      <c r="BK185" s="6">
        <v>17</v>
      </c>
    </row>
    <row r="186" spans="1:63" x14ac:dyDescent="0.35">
      <c r="A186" s="28">
        <v>180</v>
      </c>
      <c r="C186" s="18" t="s">
        <v>16</v>
      </c>
      <c r="D186" s="15">
        <v>1658</v>
      </c>
      <c r="E186" s="19">
        <v>21</v>
      </c>
      <c r="F186" s="19">
        <v>62</v>
      </c>
      <c r="G186" s="19">
        <v>126</v>
      </c>
      <c r="H186" s="19">
        <v>1350</v>
      </c>
      <c r="I186" s="19">
        <v>125</v>
      </c>
      <c r="J186" s="20">
        <v>57.237635705669476</v>
      </c>
      <c r="K186" s="20">
        <v>150</v>
      </c>
      <c r="L186" s="20">
        <v>19.108280254777071</v>
      </c>
      <c r="M186" s="19">
        <v>11</v>
      </c>
      <c r="N186" s="20">
        <v>19.298245614035086</v>
      </c>
      <c r="O186" s="20">
        <v>193</v>
      </c>
      <c r="P186" s="20">
        <v>91.83673469387756</v>
      </c>
      <c r="Q186" s="20">
        <v>47.879973907371166</v>
      </c>
      <c r="R186" s="19">
        <v>7</v>
      </c>
      <c r="S186" s="20">
        <v>10.44776119402985</v>
      </c>
      <c r="T186" s="19">
        <v>0</v>
      </c>
      <c r="U186" s="20">
        <v>0</v>
      </c>
      <c r="V186" s="19">
        <v>16</v>
      </c>
      <c r="W186" s="20">
        <v>30.76923076923077</v>
      </c>
      <c r="X186" s="19">
        <v>20</v>
      </c>
      <c r="Y186" s="20">
        <v>26.315789473684209</v>
      </c>
      <c r="Z186" s="20">
        <v>15.696887686062247</v>
      </c>
      <c r="AA186" s="20">
        <v>12.043301759133964</v>
      </c>
      <c r="AB186" s="19">
        <v>73</v>
      </c>
      <c r="AC186" s="20">
        <v>8.0131723380900102</v>
      </c>
      <c r="AD186" s="20">
        <v>75.535714285714278</v>
      </c>
      <c r="AE186" s="20">
        <v>48.18181818181818</v>
      </c>
      <c r="AF186" s="20">
        <v>52.845528455284551</v>
      </c>
      <c r="AG186" s="20">
        <v>60.307955517536357</v>
      </c>
      <c r="AH186" s="20">
        <v>69.938650306748457</v>
      </c>
      <c r="AI186" s="20">
        <v>15.214723926380369</v>
      </c>
      <c r="AJ186" s="3">
        <v>512.96992481203006</v>
      </c>
      <c r="AK186" s="6">
        <v>1283</v>
      </c>
      <c r="AL186" s="6">
        <v>140</v>
      </c>
      <c r="AM186" s="6">
        <v>0</v>
      </c>
      <c r="AN186" s="6">
        <v>0</v>
      </c>
      <c r="AO186" s="6">
        <v>0</v>
      </c>
      <c r="AP186" s="6">
        <v>0</v>
      </c>
      <c r="AQ186" s="6">
        <v>177</v>
      </c>
      <c r="AR186" s="6">
        <v>215</v>
      </c>
      <c r="AS186" s="6">
        <v>13.479623824451412</v>
      </c>
      <c r="AT186" s="138">
        <v>15</v>
      </c>
      <c r="AU186" s="138">
        <v>0</v>
      </c>
      <c r="AV186" s="138">
        <v>1</v>
      </c>
      <c r="AW186" s="138">
        <v>1</v>
      </c>
      <c r="AX186" s="138">
        <v>17</v>
      </c>
      <c r="AY186" s="6">
        <v>8.4262701363073109</v>
      </c>
      <c r="AZ186" s="6">
        <v>6</v>
      </c>
      <c r="BA186" s="6">
        <v>0.78636959370904314</v>
      </c>
      <c r="BB186" s="6">
        <v>0</v>
      </c>
      <c r="BC186" s="6">
        <v>685</v>
      </c>
      <c r="BD186" s="6">
        <v>41.742839731870809</v>
      </c>
      <c r="BE186" s="6">
        <v>21</v>
      </c>
      <c r="BF186" s="6">
        <v>17.21311475409836</v>
      </c>
      <c r="BG186" s="6">
        <v>555</v>
      </c>
      <c r="BH186" s="6">
        <v>41.51084517576664</v>
      </c>
      <c r="BI186" s="6">
        <v>92</v>
      </c>
      <c r="BJ186" s="6">
        <v>73.599999999999994</v>
      </c>
      <c r="BK186" s="6">
        <v>126</v>
      </c>
    </row>
    <row r="187" spans="1:63" x14ac:dyDescent="0.35">
      <c r="A187" s="28">
        <v>181</v>
      </c>
      <c r="C187" s="18" t="s">
        <v>138</v>
      </c>
      <c r="D187" s="15">
        <v>4265</v>
      </c>
      <c r="E187" s="19">
        <v>69</v>
      </c>
      <c r="F187" s="19">
        <v>234</v>
      </c>
      <c r="G187" s="19">
        <v>363</v>
      </c>
      <c r="H187" s="19">
        <v>3285</v>
      </c>
      <c r="I187" s="19">
        <v>379</v>
      </c>
      <c r="J187" s="20">
        <v>56.858147713950757</v>
      </c>
      <c r="K187" s="20">
        <v>140</v>
      </c>
      <c r="L187" s="20">
        <v>7.2202166064981945</v>
      </c>
      <c r="M187" s="19">
        <v>3</v>
      </c>
      <c r="N187" s="20">
        <v>1.5957446808510638</v>
      </c>
      <c r="O187" s="20">
        <v>215</v>
      </c>
      <c r="P187" s="20">
        <v>86.915887850467286</v>
      </c>
      <c r="Q187" s="20">
        <v>18.302180685358255</v>
      </c>
      <c r="R187" s="19">
        <v>3</v>
      </c>
      <c r="S187" s="20">
        <v>1.9607843137254901</v>
      </c>
      <c r="T187" s="19">
        <v>7</v>
      </c>
      <c r="U187" s="20">
        <v>11.864406779661017</v>
      </c>
      <c r="V187" s="19">
        <v>22</v>
      </c>
      <c r="W187" s="20">
        <v>23.157894736842106</v>
      </c>
      <c r="X187" s="19">
        <v>22</v>
      </c>
      <c r="Y187" s="20">
        <v>14.965986394557824</v>
      </c>
      <c r="Z187" s="20">
        <v>18.795811518324605</v>
      </c>
      <c r="AA187" s="20">
        <v>49.3717277486911</v>
      </c>
      <c r="AB187" s="19">
        <v>209</v>
      </c>
      <c r="AC187" s="20">
        <v>8.7999999999999989</v>
      </c>
      <c r="AD187" s="20">
        <v>78.163412870571221</v>
      </c>
      <c r="AE187" s="20">
        <v>53.192612137203163</v>
      </c>
      <c r="AF187" s="20">
        <v>45.471698113207552</v>
      </c>
      <c r="AG187" s="20">
        <v>68.538055764883197</v>
      </c>
      <c r="AH187" s="20">
        <v>41.646947468054897</v>
      </c>
      <c r="AI187" s="20">
        <v>31.093232371036439</v>
      </c>
      <c r="AJ187" s="3">
        <v>459.84251968503941</v>
      </c>
      <c r="AK187" s="6">
        <v>450</v>
      </c>
      <c r="AL187" s="6">
        <v>697</v>
      </c>
      <c r="AM187" s="6">
        <v>0</v>
      </c>
      <c r="AN187" s="6">
        <v>61</v>
      </c>
      <c r="AO187" s="6">
        <v>0</v>
      </c>
      <c r="AP187" s="6">
        <v>6</v>
      </c>
      <c r="AQ187" s="6">
        <v>2884</v>
      </c>
      <c r="AR187" s="6">
        <v>839</v>
      </c>
      <c r="AS187" s="6">
        <v>20.373967945604662</v>
      </c>
      <c r="AT187" s="138">
        <v>69</v>
      </c>
      <c r="AU187" s="138">
        <v>0</v>
      </c>
      <c r="AV187" s="138">
        <v>4</v>
      </c>
      <c r="AW187" s="138">
        <v>17</v>
      </c>
      <c r="AX187" s="138">
        <v>90</v>
      </c>
      <c r="AY187" s="6">
        <v>8.0892942870859343</v>
      </c>
      <c r="AZ187" s="6">
        <v>7</v>
      </c>
      <c r="BA187" s="6">
        <v>0.36610878661087864</v>
      </c>
      <c r="BB187" s="6">
        <v>28</v>
      </c>
      <c r="BC187" s="6">
        <v>1679</v>
      </c>
      <c r="BD187" s="6">
        <v>39.571058213528168</v>
      </c>
      <c r="BE187" s="6">
        <v>48</v>
      </c>
      <c r="BF187" s="6">
        <v>13.079019073569482</v>
      </c>
      <c r="BG187" s="6">
        <v>1293</v>
      </c>
      <c r="BH187" s="6">
        <v>39.50504124656279</v>
      </c>
      <c r="BI187" s="6">
        <v>285</v>
      </c>
      <c r="BJ187" s="6">
        <v>75.596816976127329</v>
      </c>
      <c r="BK187" s="6">
        <v>363</v>
      </c>
    </row>
    <row r="188" spans="1:63" x14ac:dyDescent="0.35">
      <c r="A188" s="28">
        <v>182</v>
      </c>
      <c r="C188" s="18" t="s">
        <v>2</v>
      </c>
      <c r="D188" s="15">
        <v>492</v>
      </c>
      <c r="E188" s="19">
        <v>8</v>
      </c>
      <c r="F188" s="19">
        <v>22</v>
      </c>
      <c r="G188" s="19">
        <v>57</v>
      </c>
      <c r="H188" s="19">
        <v>367</v>
      </c>
      <c r="I188" s="19">
        <v>44</v>
      </c>
      <c r="J188" s="20">
        <v>48.983739837398375</v>
      </c>
      <c r="K188" s="20">
        <v>14</v>
      </c>
      <c r="L188" s="20">
        <v>8.3333333333333321</v>
      </c>
      <c r="M188" s="19">
        <v>6</v>
      </c>
      <c r="N188" s="20">
        <v>22.222222222222221</v>
      </c>
      <c r="O188" s="20">
        <v>47</v>
      </c>
      <c r="P188" s="20">
        <v>82.978723404255319</v>
      </c>
      <c r="Q188" s="20">
        <v>41.743119266055047</v>
      </c>
      <c r="R188" s="19">
        <v>8</v>
      </c>
      <c r="S188" s="20">
        <v>20.512820512820511</v>
      </c>
      <c r="T188" s="19">
        <v>5</v>
      </c>
      <c r="U188" s="20">
        <v>29.411764705882355</v>
      </c>
      <c r="V188" s="19">
        <v>9</v>
      </c>
      <c r="W188" s="20">
        <v>47.368421052631575</v>
      </c>
      <c r="X188" s="19">
        <v>15</v>
      </c>
      <c r="Y188" s="20">
        <v>33.333333333333329</v>
      </c>
      <c r="Z188" s="20">
        <v>23.602484472049689</v>
      </c>
      <c r="AA188" s="20">
        <v>0</v>
      </c>
      <c r="AB188" s="19">
        <v>33</v>
      </c>
      <c r="AC188" s="20">
        <v>11.111111111111111</v>
      </c>
      <c r="AD188" s="20">
        <v>76.836158192090394</v>
      </c>
      <c r="AE188" s="20">
        <v>50.54347826086957</v>
      </c>
      <c r="AF188" s="20">
        <v>47.368421052631575</v>
      </c>
      <c r="AG188" s="20">
        <v>63.392857142857139</v>
      </c>
      <c r="AH188" s="20">
        <v>79.924242424242422</v>
      </c>
      <c r="AI188" s="20">
        <v>7.9545454545454541</v>
      </c>
      <c r="AJ188" s="3">
        <v>680</v>
      </c>
      <c r="AK188" s="6">
        <v>0</v>
      </c>
      <c r="AL188" s="6">
        <v>406</v>
      </c>
      <c r="AM188" s="6">
        <v>0</v>
      </c>
      <c r="AN188" s="6">
        <v>0</v>
      </c>
      <c r="AO188" s="6">
        <v>0</v>
      </c>
      <c r="AP188" s="6">
        <v>0</v>
      </c>
      <c r="AQ188" s="6">
        <v>39</v>
      </c>
      <c r="AR188" s="6">
        <v>40</v>
      </c>
      <c r="AS188" s="6">
        <v>8.4388185654008439</v>
      </c>
      <c r="AT188" s="138"/>
      <c r="AU188" s="138"/>
      <c r="AV188" s="138"/>
      <c r="AW188" s="138"/>
      <c r="AX188" s="138"/>
      <c r="AY188" s="6">
        <v>49.891067538126357</v>
      </c>
      <c r="AZ188" s="6">
        <v>0</v>
      </c>
      <c r="BA188" s="6">
        <v>0</v>
      </c>
      <c r="BB188" s="6">
        <v>0</v>
      </c>
      <c r="BC188" s="6">
        <v>18</v>
      </c>
      <c r="BD188" s="6">
        <v>3.7656903765690379</v>
      </c>
      <c r="BE188" s="6">
        <v>0</v>
      </c>
      <c r="BF188" s="6">
        <v>0</v>
      </c>
      <c r="BG188" s="6">
        <v>5</v>
      </c>
      <c r="BH188" s="6">
        <v>1.41643059490085</v>
      </c>
      <c r="BI188" s="6">
        <v>11</v>
      </c>
      <c r="BJ188" s="6">
        <v>23.404255319148938</v>
      </c>
      <c r="BK188" s="6">
        <v>57</v>
      </c>
    </row>
    <row r="189" spans="1:63" x14ac:dyDescent="0.35">
      <c r="A189" s="28">
        <v>183</v>
      </c>
      <c r="C189" s="18" t="s">
        <v>6</v>
      </c>
      <c r="D189" s="15">
        <v>1265</v>
      </c>
      <c r="E189" s="19">
        <v>0</v>
      </c>
      <c r="F189" s="19">
        <v>0</v>
      </c>
      <c r="G189" s="19">
        <v>37</v>
      </c>
      <c r="H189" s="19">
        <v>810</v>
      </c>
      <c r="I189" s="19">
        <v>418</v>
      </c>
      <c r="J189" s="20">
        <v>47.272727272727273</v>
      </c>
      <c r="K189" s="20">
        <v>15</v>
      </c>
      <c r="L189" s="20">
        <v>5.836575875486381</v>
      </c>
      <c r="M189" s="19">
        <v>0</v>
      </c>
      <c r="N189" s="20">
        <v>0</v>
      </c>
      <c r="O189" s="20">
        <v>74</v>
      </c>
      <c r="P189" s="20">
        <v>63.380281690140848</v>
      </c>
      <c r="Q189" s="20">
        <v>42.880658436213992</v>
      </c>
      <c r="R189" s="19">
        <v>0</v>
      </c>
      <c r="S189" s="20">
        <v>0</v>
      </c>
      <c r="T189" s="19">
        <v>0</v>
      </c>
      <c r="U189" s="20">
        <v>0</v>
      </c>
      <c r="V189" s="19">
        <v>0</v>
      </c>
      <c r="W189" s="20">
        <v>0</v>
      </c>
      <c r="X189" s="19">
        <v>0</v>
      </c>
      <c r="Y189" s="20">
        <v>0</v>
      </c>
      <c r="Z189" s="20">
        <v>45.161290322580641</v>
      </c>
      <c r="AA189" s="20">
        <v>16.93548387096774</v>
      </c>
      <c r="AB189" s="19">
        <v>29</v>
      </c>
      <c r="AC189" s="20">
        <v>4.8252911813643928</v>
      </c>
      <c r="AD189" s="20">
        <v>74.238875878220142</v>
      </c>
      <c r="AE189" s="20">
        <v>58.701298701298697</v>
      </c>
      <c r="AF189" s="20">
        <v>42.857142857142854</v>
      </c>
      <c r="AG189" s="20">
        <v>66.878172588832484</v>
      </c>
      <c r="AH189" s="20">
        <v>55.11669658886894</v>
      </c>
      <c r="AI189" s="20">
        <v>17.773788150807899</v>
      </c>
      <c r="AJ189" s="3">
        <v>486.45833333333337</v>
      </c>
      <c r="AK189" s="6">
        <v>0</v>
      </c>
      <c r="AL189" s="6">
        <v>1157</v>
      </c>
      <c r="AM189" s="6">
        <v>0</v>
      </c>
      <c r="AN189" s="6">
        <v>0</v>
      </c>
      <c r="AO189" s="6">
        <v>0</v>
      </c>
      <c r="AP189" s="6">
        <v>0</v>
      </c>
      <c r="AQ189" s="6">
        <v>72</v>
      </c>
      <c r="AR189" s="6">
        <v>7</v>
      </c>
      <c r="AS189" s="6">
        <v>0.5668016194331984</v>
      </c>
      <c r="AT189" s="138">
        <v>1</v>
      </c>
      <c r="AU189" s="138">
        <v>0</v>
      </c>
      <c r="AV189" s="138">
        <v>0</v>
      </c>
      <c r="AW189" s="138">
        <v>0</v>
      </c>
      <c r="AX189" s="138">
        <v>1</v>
      </c>
      <c r="AY189" s="6">
        <v>10.076206604572397</v>
      </c>
      <c r="AZ189" s="6">
        <v>14</v>
      </c>
      <c r="BA189" s="6">
        <v>5.5335968379446641</v>
      </c>
      <c r="BB189" s="6">
        <v>73</v>
      </c>
      <c r="BC189" s="6">
        <v>226</v>
      </c>
      <c r="BD189" s="6">
        <v>18.022328548644335</v>
      </c>
      <c r="BE189" s="6">
        <v>0</v>
      </c>
      <c r="BF189" s="6">
        <v>0</v>
      </c>
      <c r="BG189" s="6">
        <v>102</v>
      </c>
      <c r="BH189" s="6">
        <v>12.797992471769135</v>
      </c>
      <c r="BI189" s="6">
        <v>126</v>
      </c>
      <c r="BJ189" s="6">
        <v>30.215827338129497</v>
      </c>
      <c r="BK189" s="6">
        <v>37</v>
      </c>
    </row>
    <row r="190" spans="1:63" x14ac:dyDescent="0.35">
      <c r="A190" s="28">
        <v>184</v>
      </c>
      <c r="C190" s="18" t="s">
        <v>10</v>
      </c>
      <c r="D190" s="15">
        <v>1187</v>
      </c>
      <c r="E190" s="19">
        <v>23</v>
      </c>
      <c r="F190" s="19">
        <v>135</v>
      </c>
      <c r="G190" s="19">
        <v>126</v>
      </c>
      <c r="H190" s="19">
        <v>667</v>
      </c>
      <c r="I190" s="19">
        <v>257</v>
      </c>
      <c r="J190" s="20">
        <v>49.873631002527382</v>
      </c>
      <c r="K190" s="20">
        <v>16</v>
      </c>
      <c r="L190" s="20">
        <v>5.4421768707482991</v>
      </c>
      <c r="M190" s="19">
        <v>8</v>
      </c>
      <c r="N190" s="20">
        <v>12.903225806451612</v>
      </c>
      <c r="O190" s="20">
        <v>48</v>
      </c>
      <c r="P190" s="20">
        <v>77.551020408163268</v>
      </c>
      <c r="Q190" s="20">
        <v>11.318795430944965</v>
      </c>
      <c r="R190" s="19">
        <v>0</v>
      </c>
      <c r="S190" s="20">
        <v>0</v>
      </c>
      <c r="T190" s="19">
        <v>3</v>
      </c>
      <c r="U190" s="20">
        <v>7.3170731707317067</v>
      </c>
      <c r="V190" s="19">
        <v>8</v>
      </c>
      <c r="W190" s="20">
        <v>33.333333333333329</v>
      </c>
      <c r="X190" s="19">
        <v>10</v>
      </c>
      <c r="Y190" s="20">
        <v>16.393442622950818</v>
      </c>
      <c r="Z190" s="20">
        <v>13.993174061433447</v>
      </c>
      <c r="AA190" s="20">
        <v>66.552901023890783</v>
      </c>
      <c r="AB190" s="19">
        <v>67</v>
      </c>
      <c r="AC190" s="20">
        <v>12.523364485981309</v>
      </c>
      <c r="AD190" s="20">
        <v>77.089783281733745</v>
      </c>
      <c r="AE190" s="20">
        <v>54.626865671641788</v>
      </c>
      <c r="AF190" s="20">
        <v>44.943820224719097</v>
      </c>
      <c r="AG190" s="20">
        <v>69.534050179211476</v>
      </c>
      <c r="AH190" s="20">
        <v>23.819742489270386</v>
      </c>
      <c r="AI190" s="20">
        <v>40.343347639484975</v>
      </c>
      <c r="AJ190" s="3">
        <v>462.14285714285717</v>
      </c>
      <c r="AK190" s="6">
        <v>0</v>
      </c>
      <c r="AL190" s="6">
        <v>985</v>
      </c>
      <c r="AM190" s="6">
        <v>0</v>
      </c>
      <c r="AN190" s="6">
        <v>156</v>
      </c>
      <c r="AO190" s="6">
        <v>0</v>
      </c>
      <c r="AP190" s="6">
        <v>0</v>
      </c>
      <c r="AQ190" s="6">
        <v>16</v>
      </c>
      <c r="AR190" s="6">
        <v>169</v>
      </c>
      <c r="AS190" s="6">
        <v>14.74694589877836</v>
      </c>
      <c r="AT190" s="138">
        <v>4</v>
      </c>
      <c r="AU190" s="138">
        <v>4</v>
      </c>
      <c r="AV190" s="138">
        <v>0</v>
      </c>
      <c r="AW190" s="138">
        <v>4</v>
      </c>
      <c r="AX190" s="138">
        <v>12</v>
      </c>
      <c r="AY190" s="6">
        <v>26.201269265639166</v>
      </c>
      <c r="AZ190" s="6">
        <v>12</v>
      </c>
      <c r="BA190" s="6">
        <v>4.0268456375838921</v>
      </c>
      <c r="BB190" s="6">
        <v>28</v>
      </c>
      <c r="BC190" s="6">
        <v>122</v>
      </c>
      <c r="BD190" s="6">
        <v>10.409556313993173</v>
      </c>
      <c r="BE190" s="6">
        <v>4</v>
      </c>
      <c r="BF190" s="6">
        <v>3.2</v>
      </c>
      <c r="BG190" s="6">
        <v>50</v>
      </c>
      <c r="BH190" s="6">
        <v>7.5642965204236008</v>
      </c>
      <c r="BI190" s="6">
        <v>63</v>
      </c>
      <c r="BJ190" s="6">
        <v>25.099601593625497</v>
      </c>
      <c r="BK190" s="6">
        <v>126</v>
      </c>
    </row>
    <row r="191" spans="1:63" x14ac:dyDescent="0.35">
      <c r="A191" s="28">
        <v>185</v>
      </c>
      <c r="C191" s="18" t="s">
        <v>277</v>
      </c>
      <c r="D191" s="15">
        <v>290</v>
      </c>
      <c r="E191" s="19">
        <v>3</v>
      </c>
      <c r="F191" s="19">
        <v>22</v>
      </c>
      <c r="G191" s="19">
        <v>38</v>
      </c>
      <c r="H191" s="19">
        <v>224</v>
      </c>
      <c r="I191" s="19">
        <v>7</v>
      </c>
      <c r="J191" s="20">
        <v>49.655172413793103</v>
      </c>
      <c r="K191" s="20">
        <v>20</v>
      </c>
      <c r="L191" s="20">
        <v>15.151515151515152</v>
      </c>
      <c r="M191" s="19">
        <v>0</v>
      </c>
      <c r="N191" s="20">
        <v>0</v>
      </c>
      <c r="O191" s="20">
        <v>9</v>
      </c>
      <c r="P191" s="20">
        <v>100</v>
      </c>
      <c r="Q191" s="20">
        <v>12.820512820512819</v>
      </c>
      <c r="R191" s="19">
        <v>3</v>
      </c>
      <c r="S191" s="20">
        <v>23.076923076923077</v>
      </c>
      <c r="T191" s="19">
        <v>5</v>
      </c>
      <c r="U191" s="20">
        <v>62.5</v>
      </c>
      <c r="V191" s="19">
        <v>4</v>
      </c>
      <c r="W191" s="20">
        <v>28.571428571428569</v>
      </c>
      <c r="X191" s="19">
        <v>5</v>
      </c>
      <c r="Y191" s="20">
        <v>23.809523809523807</v>
      </c>
      <c r="Z191" s="20">
        <v>61.157024793388423</v>
      </c>
      <c r="AA191" s="20">
        <v>14.049586776859504</v>
      </c>
      <c r="AB191" s="19">
        <v>22</v>
      </c>
      <c r="AC191" s="20">
        <v>10.83743842364532</v>
      </c>
      <c r="AD191" s="20">
        <v>89.473684210526315</v>
      </c>
      <c r="AE191" s="20">
        <v>63.551401869158873</v>
      </c>
      <c r="AF191" s="20">
        <v>60</v>
      </c>
      <c r="AG191" s="20">
        <v>77.889447236180914</v>
      </c>
      <c r="AH191" s="20">
        <v>39.583333333333329</v>
      </c>
      <c r="AI191" s="20">
        <v>19.270833333333336</v>
      </c>
      <c r="AJ191" s="3">
        <v>670.4545454545455</v>
      </c>
      <c r="AK191" s="6">
        <v>0</v>
      </c>
      <c r="AL191" s="6">
        <v>208</v>
      </c>
      <c r="AM191" s="6">
        <v>0</v>
      </c>
      <c r="AN191" s="6">
        <v>60</v>
      </c>
      <c r="AO191" s="6">
        <v>0</v>
      </c>
      <c r="AP191" s="6">
        <v>0</v>
      </c>
      <c r="AQ191" s="6">
        <v>6</v>
      </c>
      <c r="AR191" s="6">
        <v>32</v>
      </c>
      <c r="AS191" s="6">
        <v>11.149825783972126</v>
      </c>
      <c r="AT191" s="138">
        <v>5</v>
      </c>
      <c r="AU191" s="138">
        <v>5</v>
      </c>
      <c r="AV191" s="138">
        <v>0</v>
      </c>
      <c r="AW191" s="138">
        <v>0</v>
      </c>
      <c r="AX191" s="138">
        <v>10</v>
      </c>
      <c r="AY191" s="6">
        <v>27.598566308243726</v>
      </c>
      <c r="AZ191" s="6">
        <v>0</v>
      </c>
      <c r="BA191" s="6">
        <v>0</v>
      </c>
      <c r="BB191" s="6">
        <v>0</v>
      </c>
      <c r="BC191" s="6">
        <v>15</v>
      </c>
      <c r="BD191" s="6">
        <v>5.2083333333333339</v>
      </c>
      <c r="BE191" s="6">
        <v>3</v>
      </c>
      <c r="BF191" s="6">
        <v>7.1428571428571423</v>
      </c>
      <c r="BG191" s="6">
        <v>10</v>
      </c>
      <c r="BH191" s="6">
        <v>4.4642857142857144</v>
      </c>
      <c r="BI191" s="6">
        <v>0</v>
      </c>
      <c r="BJ191" s="6">
        <v>0</v>
      </c>
      <c r="BK191" s="6">
        <v>38</v>
      </c>
    </row>
    <row r="192" spans="1:63" x14ac:dyDescent="0.35">
      <c r="A192" s="28">
        <v>186</v>
      </c>
      <c r="C192" s="18" t="s">
        <v>1</v>
      </c>
      <c r="D192" s="15">
        <v>1929</v>
      </c>
      <c r="E192" s="19">
        <v>9</v>
      </c>
      <c r="F192" s="19">
        <v>50</v>
      </c>
      <c r="G192" s="19">
        <v>180</v>
      </c>
      <c r="H192" s="19">
        <v>1529</v>
      </c>
      <c r="I192" s="19">
        <v>170</v>
      </c>
      <c r="J192" s="20">
        <v>52.462415759460853</v>
      </c>
      <c r="K192" s="20">
        <v>77</v>
      </c>
      <c r="L192" s="20">
        <v>9.5652173913043477</v>
      </c>
      <c r="M192" s="19">
        <v>7</v>
      </c>
      <c r="N192" s="20">
        <v>9.5890410958904102</v>
      </c>
      <c r="O192" s="20">
        <v>98</v>
      </c>
      <c r="P192" s="20">
        <v>79.797979797979806</v>
      </c>
      <c r="Q192" s="20">
        <v>18.07563959955506</v>
      </c>
      <c r="R192" s="19">
        <v>4</v>
      </c>
      <c r="S192" s="20">
        <v>4.2553191489361701</v>
      </c>
      <c r="T192" s="19">
        <v>6</v>
      </c>
      <c r="U192" s="20">
        <v>16.216216216216218</v>
      </c>
      <c r="V192" s="19">
        <v>7</v>
      </c>
      <c r="W192" s="20">
        <v>15.217391304347828</v>
      </c>
      <c r="X192" s="19">
        <v>13</v>
      </c>
      <c r="Y192" s="20">
        <v>14.444444444444443</v>
      </c>
      <c r="Z192" s="20">
        <v>50.128865979381445</v>
      </c>
      <c r="AA192" s="20">
        <v>22.036082474226802</v>
      </c>
      <c r="AB192" s="19">
        <v>88</v>
      </c>
      <c r="AC192" s="20">
        <v>6.5281899109792292</v>
      </c>
      <c r="AD192" s="20">
        <v>82.187938288920066</v>
      </c>
      <c r="AE192" s="20">
        <v>71.921182266009851</v>
      </c>
      <c r="AF192" s="20">
        <v>63.963963963963963</v>
      </c>
      <c r="AG192" s="20">
        <v>77.817919075144502</v>
      </c>
      <c r="AH192" s="20">
        <v>38.47402597402597</v>
      </c>
      <c r="AI192" s="20">
        <v>27.191558441558438</v>
      </c>
      <c r="AJ192" s="3">
        <v>751.94174757281553</v>
      </c>
      <c r="AK192" s="6">
        <v>3</v>
      </c>
      <c r="AL192" s="6">
        <v>319</v>
      </c>
      <c r="AM192" s="6">
        <v>1088</v>
      </c>
      <c r="AN192" s="6">
        <v>355</v>
      </c>
      <c r="AO192" s="6">
        <v>0</v>
      </c>
      <c r="AP192" s="6">
        <v>21</v>
      </c>
      <c r="AQ192" s="6">
        <v>68</v>
      </c>
      <c r="AR192" s="6">
        <v>155</v>
      </c>
      <c r="AS192" s="6">
        <v>8.2359192348565351</v>
      </c>
      <c r="AT192" s="138">
        <v>4</v>
      </c>
      <c r="AU192" s="138">
        <v>0</v>
      </c>
      <c r="AV192" s="138">
        <v>0</v>
      </c>
      <c r="AW192" s="138">
        <v>0</v>
      </c>
      <c r="AX192" s="138">
        <v>4</v>
      </c>
      <c r="AY192" s="6">
        <v>17.302525523911875</v>
      </c>
      <c r="AZ192" s="6">
        <v>15</v>
      </c>
      <c r="BA192" s="6">
        <v>1.8891687657430731</v>
      </c>
      <c r="BB192" s="6">
        <v>8</v>
      </c>
      <c r="BC192" s="6">
        <v>71</v>
      </c>
      <c r="BD192" s="6">
        <v>3.7133891213389121</v>
      </c>
      <c r="BE192" s="6">
        <v>0</v>
      </c>
      <c r="BF192" s="6">
        <v>0</v>
      </c>
      <c r="BG192" s="6">
        <v>21</v>
      </c>
      <c r="BH192" s="6">
        <v>1.3879709187045606</v>
      </c>
      <c r="BI192" s="6">
        <v>45</v>
      </c>
      <c r="BJ192" s="6">
        <v>27.27272727272727</v>
      </c>
      <c r="BK192" s="6">
        <v>180</v>
      </c>
    </row>
    <row r="193" spans="1:63" x14ac:dyDescent="0.35">
      <c r="A193" s="28">
        <v>187</v>
      </c>
      <c r="C193" s="18" t="s">
        <v>7</v>
      </c>
      <c r="D193" s="15">
        <v>789</v>
      </c>
      <c r="E193" s="19">
        <v>5</v>
      </c>
      <c r="F193" s="19">
        <v>20</v>
      </c>
      <c r="G193" s="19">
        <v>18</v>
      </c>
      <c r="H193" s="19">
        <v>375</v>
      </c>
      <c r="I193" s="19">
        <v>378</v>
      </c>
      <c r="J193" s="20">
        <v>49.176172370088722</v>
      </c>
      <c r="K193" s="20">
        <v>8</v>
      </c>
      <c r="L193" s="20">
        <v>10</v>
      </c>
      <c r="M193" s="19">
        <v>0</v>
      </c>
      <c r="N193" s="20">
        <v>0</v>
      </c>
      <c r="O193" s="20">
        <v>55</v>
      </c>
      <c r="P193" s="20">
        <v>72.131147540983605</v>
      </c>
      <c r="Q193" s="20">
        <v>63.387978142076506</v>
      </c>
      <c r="R193" s="19">
        <v>0</v>
      </c>
      <c r="S193" s="20">
        <v>0</v>
      </c>
      <c r="T193" s="19">
        <v>0</v>
      </c>
      <c r="U193" s="20">
        <v>0</v>
      </c>
      <c r="V193" s="19">
        <v>4</v>
      </c>
      <c r="W193" s="20">
        <v>50</v>
      </c>
      <c r="X193" s="19">
        <v>4</v>
      </c>
      <c r="Y193" s="20">
        <v>33.333333333333329</v>
      </c>
      <c r="Z193" s="20">
        <v>33.766233766233768</v>
      </c>
      <c r="AA193" s="20">
        <v>22.077922077922079</v>
      </c>
      <c r="AB193" s="19">
        <v>20</v>
      </c>
      <c r="AC193" s="20">
        <v>7.782101167315175</v>
      </c>
      <c r="AD193" s="20">
        <v>72.139303482587067</v>
      </c>
      <c r="AE193" s="20">
        <v>50.887573964497044</v>
      </c>
      <c r="AF193" s="20">
        <v>62.5</v>
      </c>
      <c r="AG193" s="20">
        <v>62.839879154078545</v>
      </c>
      <c r="AH193" s="20">
        <v>50.892857142857139</v>
      </c>
      <c r="AI193" s="20">
        <v>24.553571428571427</v>
      </c>
      <c r="AJ193" s="3">
        <v>422.32142857142856</v>
      </c>
      <c r="AK193" s="6">
        <v>0</v>
      </c>
      <c r="AL193" s="6">
        <v>724</v>
      </c>
      <c r="AM193" s="6">
        <v>0</v>
      </c>
      <c r="AN193" s="6">
        <v>12</v>
      </c>
      <c r="AO193" s="6">
        <v>0</v>
      </c>
      <c r="AP193" s="6">
        <v>0</v>
      </c>
      <c r="AQ193" s="6">
        <v>26</v>
      </c>
      <c r="AR193" s="6">
        <v>41</v>
      </c>
      <c r="AS193" s="6">
        <v>5.4018445322793154</v>
      </c>
      <c r="AT193" s="138">
        <v>1</v>
      </c>
      <c r="AU193" s="138">
        <v>0</v>
      </c>
      <c r="AV193" s="138">
        <v>0</v>
      </c>
      <c r="AW193" s="138">
        <v>0</v>
      </c>
      <c r="AX193" s="138">
        <v>1</v>
      </c>
      <c r="AY193" s="6">
        <v>13.530927835051546</v>
      </c>
      <c r="AZ193" s="6">
        <v>3</v>
      </c>
      <c r="BA193" s="6">
        <v>3.8961038961038961</v>
      </c>
      <c r="BB193" s="6">
        <v>48</v>
      </c>
      <c r="BC193" s="6">
        <v>163</v>
      </c>
      <c r="BD193" s="6">
        <v>20.685279187817258</v>
      </c>
      <c r="BE193" s="6">
        <v>0</v>
      </c>
      <c r="BF193" s="6">
        <v>0</v>
      </c>
      <c r="BG193" s="6">
        <v>39</v>
      </c>
      <c r="BH193" s="6">
        <v>10.455764075067025</v>
      </c>
      <c r="BI193" s="6">
        <v>117</v>
      </c>
      <c r="BJ193" s="6">
        <v>31.621621621621621</v>
      </c>
      <c r="BK193" s="6">
        <v>18</v>
      </c>
    </row>
    <row r="194" spans="1:63" x14ac:dyDescent="0.35">
      <c r="A194" s="28">
        <v>188</v>
      </c>
      <c r="C194" s="18" t="s">
        <v>278</v>
      </c>
      <c r="D194" s="15">
        <v>455</v>
      </c>
      <c r="E194" s="19">
        <v>10</v>
      </c>
      <c r="F194" s="19">
        <v>33</v>
      </c>
      <c r="G194" s="19">
        <v>39</v>
      </c>
      <c r="H194" s="19">
        <v>353</v>
      </c>
      <c r="I194" s="19">
        <v>33</v>
      </c>
      <c r="J194" s="20">
        <v>51.428571428571423</v>
      </c>
      <c r="K194" s="20">
        <v>9</v>
      </c>
      <c r="L194" s="20">
        <v>4.5685279187817258</v>
      </c>
      <c r="M194" s="19">
        <v>0</v>
      </c>
      <c r="N194" s="20">
        <v>0</v>
      </c>
      <c r="O194" s="20">
        <v>12</v>
      </c>
      <c r="P194" s="20">
        <v>100</v>
      </c>
      <c r="Q194" s="20">
        <v>13.054187192118228</v>
      </c>
      <c r="R194" s="19">
        <v>0</v>
      </c>
      <c r="S194" s="20">
        <v>0</v>
      </c>
      <c r="T194" s="19">
        <v>0</v>
      </c>
      <c r="U194" s="20">
        <v>0</v>
      </c>
      <c r="V194" s="19">
        <v>0</v>
      </c>
      <c r="W194" s="20">
        <v>0</v>
      </c>
      <c r="X194" s="19">
        <v>0</v>
      </c>
      <c r="Y194" s="20">
        <v>0</v>
      </c>
      <c r="Z194" s="20">
        <v>18.918918918918919</v>
      </c>
      <c r="AA194" s="20">
        <v>58.918918918918919</v>
      </c>
      <c r="AB194" s="19">
        <v>7</v>
      </c>
      <c r="AC194" s="20">
        <v>2.5</v>
      </c>
      <c r="AD194" s="20">
        <v>89.375</v>
      </c>
      <c r="AE194" s="20">
        <v>62.43654822335025</v>
      </c>
      <c r="AF194" s="20">
        <v>57.142857142857139</v>
      </c>
      <c r="AG194" s="20">
        <v>78.018575851393194</v>
      </c>
      <c r="AH194" s="20">
        <v>31.365313653136536</v>
      </c>
      <c r="AI194" s="20">
        <v>33.210332103321036</v>
      </c>
      <c r="AJ194" s="3">
        <v>705.71428571428567</v>
      </c>
      <c r="AK194" s="6">
        <v>56</v>
      </c>
      <c r="AL194" s="6">
        <v>157</v>
      </c>
      <c r="AM194" s="6">
        <v>0</v>
      </c>
      <c r="AN194" s="6">
        <v>0</v>
      </c>
      <c r="AO194" s="6">
        <v>0</v>
      </c>
      <c r="AP194" s="6">
        <v>3</v>
      </c>
      <c r="AQ194" s="6">
        <v>214</v>
      </c>
      <c r="AR194" s="6">
        <v>55</v>
      </c>
      <c r="AS194" s="6">
        <v>12.387387387387387</v>
      </c>
      <c r="AT194" s="138">
        <v>0</v>
      </c>
      <c r="AU194" s="138">
        <v>0</v>
      </c>
      <c r="AV194" s="138">
        <v>0</v>
      </c>
      <c r="AW194" s="138">
        <v>1</v>
      </c>
      <c r="AX194" s="138">
        <v>1</v>
      </c>
      <c r="AY194" s="6">
        <v>9.4713656387665193</v>
      </c>
      <c r="AZ194" s="6">
        <v>0</v>
      </c>
      <c r="BA194" s="6">
        <v>0</v>
      </c>
      <c r="BB194" s="6">
        <v>0</v>
      </c>
      <c r="BC194" s="6">
        <v>56</v>
      </c>
      <c r="BD194" s="6">
        <v>12.22707423580786</v>
      </c>
      <c r="BE194" s="6">
        <v>5</v>
      </c>
      <c r="BF194" s="6">
        <v>12.820512820512819</v>
      </c>
      <c r="BG194" s="6">
        <v>39</v>
      </c>
      <c r="BH194" s="6">
        <v>10.985915492957748</v>
      </c>
      <c r="BI194" s="6">
        <v>9</v>
      </c>
      <c r="BJ194" s="6">
        <v>25.714285714285712</v>
      </c>
      <c r="BK194" s="6">
        <v>39</v>
      </c>
    </row>
    <row r="195" spans="1:63" x14ac:dyDescent="0.35">
      <c r="A195" s="28">
        <v>189</v>
      </c>
      <c r="C195" s="18" t="s">
        <v>23</v>
      </c>
      <c r="D195" s="15">
        <v>17937</v>
      </c>
      <c r="E195" s="19">
        <v>371</v>
      </c>
      <c r="F195" s="19">
        <v>1470</v>
      </c>
      <c r="G195" s="19">
        <v>1570</v>
      </c>
      <c r="H195" s="19">
        <v>13913</v>
      </c>
      <c r="I195" s="19">
        <v>986</v>
      </c>
      <c r="J195" s="20">
        <v>48.341417182360487</v>
      </c>
      <c r="K195" s="20">
        <v>242</v>
      </c>
      <c r="L195" s="20">
        <v>2.3463253829745976</v>
      </c>
      <c r="M195" s="19">
        <v>35</v>
      </c>
      <c r="N195" s="20">
        <v>5.6179775280898872</v>
      </c>
      <c r="O195" s="20">
        <v>296</v>
      </c>
      <c r="P195" s="20">
        <v>78.767123287671239</v>
      </c>
      <c r="Q195" s="20">
        <v>9.3367797251292384</v>
      </c>
      <c r="R195" s="19">
        <v>10</v>
      </c>
      <c r="S195" s="20">
        <v>1.1709601873536302</v>
      </c>
      <c r="T195" s="19">
        <v>29</v>
      </c>
      <c r="U195" s="20">
        <v>5.9548254620123204</v>
      </c>
      <c r="V195" s="19">
        <v>66</v>
      </c>
      <c r="W195" s="20">
        <v>18.435754189944134</v>
      </c>
      <c r="X195" s="19">
        <v>95</v>
      </c>
      <c r="Y195" s="20">
        <v>11.255924170616113</v>
      </c>
      <c r="Z195" s="20">
        <v>26.642371712794251</v>
      </c>
      <c r="AA195" s="20">
        <v>56.919137200827343</v>
      </c>
      <c r="AB195" s="19">
        <v>862</v>
      </c>
      <c r="AC195" s="20">
        <v>6.8456162642947902</v>
      </c>
      <c r="AD195" s="20">
        <v>90.536544148711457</v>
      </c>
      <c r="AE195" s="20">
        <v>67.568773234200734</v>
      </c>
      <c r="AF195" s="20">
        <v>59.699248120300751</v>
      </c>
      <c r="AG195" s="20">
        <v>83.798737788536343</v>
      </c>
      <c r="AH195" s="20">
        <v>34.755886426592795</v>
      </c>
      <c r="AI195" s="20">
        <v>31.024930747922436</v>
      </c>
      <c r="AJ195" s="3">
        <v>775</v>
      </c>
      <c r="AK195" s="6">
        <v>28</v>
      </c>
      <c r="AL195" s="6">
        <v>6054</v>
      </c>
      <c r="AM195" s="6">
        <v>6243</v>
      </c>
      <c r="AN195" s="6">
        <v>326</v>
      </c>
      <c r="AO195" s="6">
        <v>8</v>
      </c>
      <c r="AP195" s="6">
        <v>4559</v>
      </c>
      <c r="AQ195" s="6">
        <v>347</v>
      </c>
      <c r="AR195" s="6">
        <v>3176</v>
      </c>
      <c r="AS195" s="6">
        <v>18.173495078965438</v>
      </c>
      <c r="AT195" s="138">
        <v>85</v>
      </c>
      <c r="AU195" s="138">
        <v>0</v>
      </c>
      <c r="AV195" s="138">
        <v>23</v>
      </c>
      <c r="AW195" s="138">
        <v>179</v>
      </c>
      <c r="AX195" s="138">
        <v>287</v>
      </c>
      <c r="AY195" s="6">
        <v>17.222887785954704</v>
      </c>
      <c r="AZ195" s="6">
        <v>57</v>
      </c>
      <c r="BA195" s="6">
        <v>0.55915244261330188</v>
      </c>
      <c r="BB195" s="6">
        <v>72</v>
      </c>
      <c r="BC195" s="6">
        <v>845</v>
      </c>
      <c r="BD195" s="6">
        <v>4.7354853171934543</v>
      </c>
      <c r="BE195" s="6">
        <v>18</v>
      </c>
      <c r="BF195" s="6">
        <v>1.1472275334608031</v>
      </c>
      <c r="BG195" s="6">
        <v>556</v>
      </c>
      <c r="BH195" s="6">
        <v>4.0164704182619371</v>
      </c>
      <c r="BI195" s="6">
        <v>192</v>
      </c>
      <c r="BJ195" s="6">
        <v>19.651995905834184</v>
      </c>
      <c r="BK195" s="6">
        <v>1570</v>
      </c>
    </row>
    <row r="196" spans="1:63" x14ac:dyDescent="0.35">
      <c r="A196" s="28">
        <v>190</v>
      </c>
      <c r="C196" s="18" t="s">
        <v>19</v>
      </c>
      <c r="D196" s="15">
        <v>836</v>
      </c>
      <c r="E196" s="19">
        <v>17</v>
      </c>
      <c r="F196" s="19">
        <v>71</v>
      </c>
      <c r="G196" s="19">
        <v>61</v>
      </c>
      <c r="H196" s="19">
        <v>628</v>
      </c>
      <c r="I196" s="19">
        <v>68</v>
      </c>
      <c r="J196" s="20">
        <v>58.014354066985639</v>
      </c>
      <c r="K196" s="20">
        <v>24</v>
      </c>
      <c r="L196" s="20">
        <v>5.741626794258373</v>
      </c>
      <c r="M196" s="19">
        <v>0</v>
      </c>
      <c r="N196" s="20">
        <v>0</v>
      </c>
      <c r="O196" s="20">
        <v>28</v>
      </c>
      <c r="P196" s="20">
        <v>86.666666666666671</v>
      </c>
      <c r="Q196" s="20">
        <v>8.3897158322056846</v>
      </c>
      <c r="R196" s="19">
        <v>0</v>
      </c>
      <c r="S196" s="20">
        <v>0</v>
      </c>
      <c r="T196" s="19">
        <v>0</v>
      </c>
      <c r="U196" s="20">
        <v>0</v>
      </c>
      <c r="V196" s="19">
        <v>0</v>
      </c>
      <c r="W196" s="20">
        <v>0</v>
      </c>
      <c r="X196" s="19">
        <v>0</v>
      </c>
      <c r="Y196" s="20">
        <v>0</v>
      </c>
      <c r="Z196" s="20">
        <v>19.41031941031941</v>
      </c>
      <c r="AA196" s="20">
        <v>59.705159705159701</v>
      </c>
      <c r="AB196" s="19">
        <v>32</v>
      </c>
      <c r="AC196" s="20">
        <v>6.3116370808678504</v>
      </c>
      <c r="AD196" s="20">
        <v>90.188679245283026</v>
      </c>
      <c r="AE196" s="20">
        <v>59.228650137741049</v>
      </c>
      <c r="AF196" s="20">
        <v>45.161290322580641</v>
      </c>
      <c r="AG196" s="20">
        <v>75.587703435804698</v>
      </c>
      <c r="AH196" s="20">
        <v>33.261339092872575</v>
      </c>
      <c r="AI196" s="20">
        <v>26.133909287257019</v>
      </c>
      <c r="AJ196" s="3">
        <v>606.45161290322585</v>
      </c>
      <c r="AK196" s="6">
        <v>55</v>
      </c>
      <c r="AL196" s="6">
        <v>496</v>
      </c>
      <c r="AM196" s="6">
        <v>16</v>
      </c>
      <c r="AN196" s="6">
        <v>195</v>
      </c>
      <c r="AO196" s="6">
        <v>0</v>
      </c>
      <c r="AP196" s="6">
        <v>0</v>
      </c>
      <c r="AQ196" s="6">
        <v>38</v>
      </c>
      <c r="AR196" s="6">
        <v>102</v>
      </c>
      <c r="AS196" s="6">
        <v>12.530712530712531</v>
      </c>
      <c r="AT196" s="138">
        <v>4</v>
      </c>
      <c r="AU196" s="138">
        <v>2</v>
      </c>
      <c r="AV196" s="138">
        <v>2</v>
      </c>
      <c r="AW196" s="138">
        <v>0</v>
      </c>
      <c r="AX196" s="138">
        <v>8</v>
      </c>
      <c r="AY196" s="6">
        <v>16.265060240963855</v>
      </c>
      <c r="AZ196" s="6">
        <v>3</v>
      </c>
      <c r="BA196" s="6">
        <v>0.72289156626506024</v>
      </c>
      <c r="BB196" s="6">
        <v>9</v>
      </c>
      <c r="BC196" s="6">
        <v>68</v>
      </c>
      <c r="BD196" s="6">
        <v>8.1145584725536999</v>
      </c>
      <c r="BE196" s="6">
        <v>0</v>
      </c>
      <c r="BF196" s="6">
        <v>0</v>
      </c>
      <c r="BG196" s="6">
        <v>39</v>
      </c>
      <c r="BH196" s="6">
        <v>6.1708860759493671</v>
      </c>
      <c r="BI196" s="6">
        <v>22</v>
      </c>
      <c r="BJ196" s="6">
        <v>30.136986301369863</v>
      </c>
      <c r="BK196" s="6">
        <v>61</v>
      </c>
    </row>
    <row r="197" spans="1:63" x14ac:dyDescent="0.35">
      <c r="A197" s="28">
        <v>191</v>
      </c>
      <c r="C197" s="18" t="s">
        <v>12</v>
      </c>
      <c r="D197" s="15">
        <v>882</v>
      </c>
      <c r="E197" s="19">
        <v>25</v>
      </c>
      <c r="F197" s="19">
        <v>187</v>
      </c>
      <c r="G197" s="19">
        <v>198</v>
      </c>
      <c r="H197" s="19">
        <v>472</v>
      </c>
      <c r="I197" s="19">
        <v>26</v>
      </c>
      <c r="J197" s="20">
        <v>49.206349206349202</v>
      </c>
      <c r="K197" s="20">
        <v>42</v>
      </c>
      <c r="L197" s="20">
        <v>12.923076923076923</v>
      </c>
      <c r="M197" s="19">
        <v>7</v>
      </c>
      <c r="N197" s="20">
        <v>8.8607594936708853</v>
      </c>
      <c r="O197" s="20">
        <v>32</v>
      </c>
      <c r="P197" s="20">
        <v>91.666666666666657</v>
      </c>
      <c r="Q197" s="20">
        <v>21.052631578947366</v>
      </c>
      <c r="R197" s="19">
        <v>29</v>
      </c>
      <c r="S197" s="20">
        <v>31.868131868131865</v>
      </c>
      <c r="T197" s="19">
        <v>8</v>
      </c>
      <c r="U197" s="20">
        <v>16.326530612244898</v>
      </c>
      <c r="V197" s="19">
        <v>13</v>
      </c>
      <c r="W197" s="20">
        <v>31.707317073170731</v>
      </c>
      <c r="X197" s="19">
        <v>26</v>
      </c>
      <c r="Y197" s="20">
        <v>29.545454545454547</v>
      </c>
      <c r="Z197" s="20">
        <v>27.414330218068532</v>
      </c>
      <c r="AA197" s="20">
        <v>29.595015576323984</v>
      </c>
      <c r="AB197" s="19">
        <v>100</v>
      </c>
      <c r="AC197" s="20">
        <v>29.761904761904763</v>
      </c>
      <c r="AD197" s="20">
        <v>51.464435146443513</v>
      </c>
      <c r="AE197" s="20">
        <v>31.739130434782609</v>
      </c>
      <c r="AF197" s="20">
        <v>30.05464480874317</v>
      </c>
      <c r="AG197" s="20">
        <v>50.533807829181498</v>
      </c>
      <c r="AH197" s="20">
        <v>43.290043290043286</v>
      </c>
      <c r="AI197" s="20">
        <v>24.242424242424242</v>
      </c>
      <c r="AJ197" s="3">
        <v>326.1194029850746</v>
      </c>
      <c r="AK197" s="6">
        <v>0</v>
      </c>
      <c r="AL197" s="6">
        <v>83</v>
      </c>
      <c r="AM197" s="6">
        <v>0</v>
      </c>
      <c r="AN197" s="6">
        <v>433</v>
      </c>
      <c r="AO197" s="6">
        <v>0</v>
      </c>
      <c r="AP197" s="6">
        <v>150</v>
      </c>
      <c r="AQ197" s="6">
        <v>144</v>
      </c>
      <c r="AR197" s="6">
        <v>415</v>
      </c>
      <c r="AS197" s="6">
        <v>47.866205305651668</v>
      </c>
      <c r="AT197" s="138">
        <v>8</v>
      </c>
      <c r="AU197" s="138">
        <v>36</v>
      </c>
      <c r="AV197" s="138">
        <v>0</v>
      </c>
      <c r="AW197" s="138">
        <v>3</v>
      </c>
      <c r="AX197" s="138">
        <v>47</v>
      </c>
      <c r="AY197" s="6">
        <v>54.952830188679243</v>
      </c>
      <c r="AZ197" s="6">
        <v>10</v>
      </c>
      <c r="BA197" s="6">
        <v>3.0864197530864197</v>
      </c>
      <c r="BB197" s="6">
        <v>3</v>
      </c>
      <c r="BC197" s="6">
        <v>171</v>
      </c>
      <c r="BD197" s="6">
        <v>19.587628865979383</v>
      </c>
      <c r="BE197" s="6">
        <v>15</v>
      </c>
      <c r="BF197" s="6">
        <v>7.5376884422110546</v>
      </c>
      <c r="BG197" s="6">
        <v>122</v>
      </c>
      <c r="BH197" s="6">
        <v>26.236559139784948</v>
      </c>
      <c r="BI197" s="6">
        <v>18</v>
      </c>
      <c r="BJ197" s="6">
        <v>64.285714285714292</v>
      </c>
      <c r="BK197" s="6">
        <v>198</v>
      </c>
    </row>
    <row r="198" spans="1:63" x14ac:dyDescent="0.35">
      <c r="A198" s="28">
        <v>192</v>
      </c>
      <c r="C198" s="18" t="s">
        <v>13</v>
      </c>
      <c r="D198" s="15">
        <v>652</v>
      </c>
      <c r="E198" s="19">
        <v>16</v>
      </c>
      <c r="F198" s="19">
        <v>97</v>
      </c>
      <c r="G198" s="19">
        <v>66</v>
      </c>
      <c r="H198" s="19">
        <v>449</v>
      </c>
      <c r="I198" s="19">
        <v>44</v>
      </c>
      <c r="J198" s="20">
        <v>47.085889570552148</v>
      </c>
      <c r="K198" s="20">
        <v>11</v>
      </c>
      <c r="L198" s="20">
        <v>4.3478260869565215</v>
      </c>
      <c r="M198" s="19">
        <v>8</v>
      </c>
      <c r="N198" s="20">
        <v>38.095238095238095</v>
      </c>
      <c r="O198" s="20">
        <v>18</v>
      </c>
      <c r="P198" s="20">
        <v>83.333333333333343</v>
      </c>
      <c r="Q198" s="20">
        <v>27.703984819734345</v>
      </c>
      <c r="R198" s="19">
        <v>9</v>
      </c>
      <c r="S198" s="20">
        <v>21.951219512195124</v>
      </c>
      <c r="T198" s="19">
        <v>5</v>
      </c>
      <c r="U198" s="20">
        <v>29.411764705882355</v>
      </c>
      <c r="V198" s="19">
        <v>5</v>
      </c>
      <c r="W198" s="20">
        <v>27.777777777777779</v>
      </c>
      <c r="X198" s="19">
        <v>11</v>
      </c>
      <c r="Y198" s="20">
        <v>33.333333333333329</v>
      </c>
      <c r="Z198" s="20">
        <v>23.26530612244898</v>
      </c>
      <c r="AA198" s="20">
        <v>31.428571428571427</v>
      </c>
      <c r="AB198" s="19">
        <v>50</v>
      </c>
      <c r="AC198" s="20">
        <v>19.607843137254903</v>
      </c>
      <c r="AD198" s="20">
        <v>53.63636363636364</v>
      </c>
      <c r="AE198" s="20">
        <v>32.608695652173914</v>
      </c>
      <c r="AF198" s="20">
        <v>12.903225806451612</v>
      </c>
      <c r="AG198" s="20">
        <v>46.596858638743456</v>
      </c>
      <c r="AH198" s="20">
        <v>36.683417085427131</v>
      </c>
      <c r="AI198" s="20">
        <v>24.120603015075375</v>
      </c>
      <c r="AJ198" s="3">
        <v>361.53846153846155</v>
      </c>
      <c r="AK198" s="6">
        <v>0</v>
      </c>
      <c r="AL198" s="6">
        <v>331</v>
      </c>
      <c r="AM198" s="6">
        <v>0</v>
      </c>
      <c r="AN198" s="6">
        <v>273</v>
      </c>
      <c r="AO198" s="6">
        <v>0</v>
      </c>
      <c r="AP198" s="6">
        <v>6</v>
      </c>
      <c r="AQ198" s="6">
        <v>31</v>
      </c>
      <c r="AR198" s="6">
        <v>112</v>
      </c>
      <c r="AS198" s="6">
        <v>17.31066460587326</v>
      </c>
      <c r="AT198" s="138">
        <v>2</v>
      </c>
      <c r="AU198" s="138">
        <v>67</v>
      </c>
      <c r="AV198" s="138">
        <v>0</v>
      </c>
      <c r="AW198" s="138">
        <v>0</v>
      </c>
      <c r="AX198" s="138">
        <v>69</v>
      </c>
      <c r="AY198" s="6">
        <v>25.278219395866451</v>
      </c>
      <c r="AZ198" s="6">
        <v>21</v>
      </c>
      <c r="BA198" s="6">
        <v>8.4337349397590362</v>
      </c>
      <c r="BB198" s="6">
        <v>3</v>
      </c>
      <c r="BC198" s="6">
        <v>134</v>
      </c>
      <c r="BD198" s="6">
        <v>20.710973724884081</v>
      </c>
      <c r="BE198" s="6">
        <v>5</v>
      </c>
      <c r="BF198" s="6">
        <v>7.3529411764705888</v>
      </c>
      <c r="BG198" s="6">
        <v>95</v>
      </c>
      <c r="BH198" s="6">
        <v>21.59090909090909</v>
      </c>
      <c r="BI198" s="6">
        <v>27</v>
      </c>
      <c r="BJ198" s="6">
        <v>52.941176470588239</v>
      </c>
      <c r="BK198" s="6">
        <v>66</v>
      </c>
    </row>
    <row r="199" spans="1:63" x14ac:dyDescent="0.35">
      <c r="A199" s="28">
        <v>193</v>
      </c>
      <c r="C199" s="18" t="s">
        <v>4</v>
      </c>
      <c r="D199" s="15">
        <v>1657</v>
      </c>
      <c r="E199" s="19">
        <v>0</v>
      </c>
      <c r="F199" s="19">
        <v>13</v>
      </c>
      <c r="G199" s="19">
        <v>26</v>
      </c>
      <c r="H199" s="19">
        <v>635</v>
      </c>
      <c r="I199" s="19">
        <v>984</v>
      </c>
      <c r="J199" s="20">
        <v>47.073023536511762</v>
      </c>
      <c r="K199" s="20">
        <v>9</v>
      </c>
      <c r="L199" s="20">
        <v>10.975609756097562</v>
      </c>
      <c r="M199" s="19">
        <v>0</v>
      </c>
      <c r="N199" s="20">
        <v>0</v>
      </c>
      <c r="O199" s="20">
        <v>90</v>
      </c>
      <c r="P199" s="20">
        <v>77.173913043478265</v>
      </c>
      <c r="Q199" s="20">
        <v>69.479235332893879</v>
      </c>
      <c r="R199" s="19">
        <v>0</v>
      </c>
      <c r="S199" s="20">
        <v>0</v>
      </c>
      <c r="T199" s="19">
        <v>0</v>
      </c>
      <c r="U199" s="20">
        <v>0</v>
      </c>
      <c r="V199" s="19">
        <v>0</v>
      </c>
      <c r="W199" s="20">
        <v>0</v>
      </c>
      <c r="X199" s="19">
        <v>0</v>
      </c>
      <c r="Y199" s="20">
        <v>0</v>
      </c>
      <c r="Z199" s="20">
        <v>49.382716049382715</v>
      </c>
      <c r="AA199" s="20">
        <v>25.925925925925924</v>
      </c>
      <c r="AB199" s="19">
        <v>20</v>
      </c>
      <c r="AC199" s="20">
        <v>4.3478260869565215</v>
      </c>
      <c r="AD199" s="20">
        <v>76.353276353276357</v>
      </c>
      <c r="AE199" s="20">
        <v>56.98924731182796</v>
      </c>
      <c r="AF199" s="20">
        <v>66.666666666666657</v>
      </c>
      <c r="AG199" s="20">
        <v>67.681895093062607</v>
      </c>
      <c r="AH199" s="20">
        <v>43.925233644859816</v>
      </c>
      <c r="AI199" s="20">
        <v>22.66355140186916</v>
      </c>
      <c r="AJ199" s="3">
        <v>425.56561085972851</v>
      </c>
      <c r="AK199" s="6">
        <v>14</v>
      </c>
      <c r="AL199" s="6">
        <v>1509</v>
      </c>
      <c r="AM199" s="6">
        <v>0</v>
      </c>
      <c r="AN199" s="6">
        <v>3</v>
      </c>
      <c r="AO199" s="6">
        <v>0</v>
      </c>
      <c r="AP199" s="6">
        <v>3</v>
      </c>
      <c r="AQ199" s="6">
        <v>78</v>
      </c>
      <c r="AR199" s="6">
        <v>31</v>
      </c>
      <c r="AS199" s="6">
        <v>1.9720101781170483</v>
      </c>
      <c r="AT199" s="138">
        <v>0</v>
      </c>
      <c r="AU199" s="138">
        <v>0</v>
      </c>
      <c r="AV199" s="138">
        <v>0</v>
      </c>
      <c r="AW199" s="138">
        <v>1</v>
      </c>
      <c r="AX199" s="138">
        <v>1</v>
      </c>
      <c r="AY199" s="6">
        <v>6.8167202572347261</v>
      </c>
      <c r="AZ199" s="6">
        <v>0</v>
      </c>
      <c r="BA199" s="6">
        <v>0</v>
      </c>
      <c r="BB199" s="6">
        <v>153</v>
      </c>
      <c r="BC199" s="6">
        <v>215</v>
      </c>
      <c r="BD199" s="6">
        <v>13.174019607843137</v>
      </c>
      <c r="BE199" s="6">
        <v>0</v>
      </c>
      <c r="BF199" s="6">
        <v>0</v>
      </c>
      <c r="BG199" s="6">
        <v>22</v>
      </c>
      <c r="BH199" s="6">
        <v>3.4920634920634921</v>
      </c>
      <c r="BI199" s="6">
        <v>190</v>
      </c>
      <c r="BJ199" s="6">
        <v>19.689119170984455</v>
      </c>
      <c r="BK199" s="6">
        <v>26</v>
      </c>
    </row>
    <row r="200" spans="1:63" x14ac:dyDescent="0.35">
      <c r="A200" s="28">
        <v>194</v>
      </c>
      <c r="C200" s="18" t="s">
        <v>279</v>
      </c>
      <c r="D200" s="15">
        <v>416</v>
      </c>
      <c r="E200" s="19">
        <v>10</v>
      </c>
      <c r="F200" s="19">
        <v>51</v>
      </c>
      <c r="G200" s="19">
        <v>49</v>
      </c>
      <c r="H200" s="19">
        <v>308</v>
      </c>
      <c r="I200" s="19">
        <v>11</v>
      </c>
      <c r="J200" s="20">
        <v>53.846153846153847</v>
      </c>
      <c r="K200" s="20">
        <v>9</v>
      </c>
      <c r="L200" s="20">
        <v>4.225352112676056</v>
      </c>
      <c r="M200" s="19">
        <v>0</v>
      </c>
      <c r="N200" s="20">
        <v>0</v>
      </c>
      <c r="O200" s="20">
        <v>15</v>
      </c>
      <c r="P200" s="20">
        <v>100</v>
      </c>
      <c r="Q200" s="20">
        <v>3.4582132564841501</v>
      </c>
      <c r="R200" s="19">
        <v>0</v>
      </c>
      <c r="S200" s="20">
        <v>0</v>
      </c>
      <c r="T200" s="19">
        <v>3</v>
      </c>
      <c r="U200" s="20">
        <v>30</v>
      </c>
      <c r="V200" s="19">
        <v>0</v>
      </c>
      <c r="W200" s="20">
        <v>0</v>
      </c>
      <c r="X200" s="19">
        <v>3</v>
      </c>
      <c r="Y200" s="20">
        <v>17.647058823529413</v>
      </c>
      <c r="Z200" s="20">
        <v>30.985915492957744</v>
      </c>
      <c r="AA200" s="20">
        <v>49.76525821596244</v>
      </c>
      <c r="AB200" s="19">
        <v>15</v>
      </c>
      <c r="AC200" s="20">
        <v>7.3170731707317067</v>
      </c>
      <c r="AD200" s="20">
        <v>81.954887218045116</v>
      </c>
      <c r="AE200" s="20">
        <v>42.941176470588232</v>
      </c>
      <c r="AF200" s="20">
        <v>36.363636363636367</v>
      </c>
      <c r="AG200" s="20">
        <v>62.595419847328252</v>
      </c>
      <c r="AH200" s="20">
        <v>48.295454545454547</v>
      </c>
      <c r="AI200" s="20">
        <v>27.84090909090909</v>
      </c>
      <c r="AJ200" s="3">
        <v>371.0526315789474</v>
      </c>
      <c r="AK200" s="6">
        <v>10</v>
      </c>
      <c r="AL200" s="6">
        <v>287</v>
      </c>
      <c r="AM200" s="6">
        <v>0</v>
      </c>
      <c r="AN200" s="6">
        <v>0</v>
      </c>
      <c r="AO200" s="6">
        <v>0</v>
      </c>
      <c r="AP200" s="6">
        <v>0</v>
      </c>
      <c r="AQ200" s="6">
        <v>106</v>
      </c>
      <c r="AR200" s="6">
        <v>75</v>
      </c>
      <c r="AS200" s="6">
        <v>18.159806295399516</v>
      </c>
      <c r="AT200" s="138">
        <v>2</v>
      </c>
      <c r="AU200" s="138">
        <v>0</v>
      </c>
      <c r="AV200" s="138">
        <v>0</v>
      </c>
      <c r="AW200" s="138">
        <v>0</v>
      </c>
      <c r="AX200" s="138">
        <v>2</v>
      </c>
      <c r="AY200" s="6">
        <v>17.718446601941746</v>
      </c>
      <c r="AZ200" s="6">
        <v>0</v>
      </c>
      <c r="BA200" s="6">
        <v>0</v>
      </c>
      <c r="BB200" s="6">
        <v>0</v>
      </c>
      <c r="BC200" s="6">
        <v>115</v>
      </c>
      <c r="BD200" s="6">
        <v>28.186274509803923</v>
      </c>
      <c r="BE200" s="6">
        <v>0</v>
      </c>
      <c r="BF200" s="6">
        <v>0</v>
      </c>
      <c r="BG200" s="6">
        <v>100</v>
      </c>
      <c r="BH200" s="6">
        <v>33.112582781456958</v>
      </c>
      <c r="BI200" s="6">
        <v>11</v>
      </c>
      <c r="BJ200" s="6">
        <v>100</v>
      </c>
      <c r="BK200" s="6">
        <v>49</v>
      </c>
    </row>
    <row r="201" spans="1:63" x14ac:dyDescent="0.35">
      <c r="A201" s="28">
        <v>195</v>
      </c>
      <c r="C201" s="18" t="s">
        <v>15</v>
      </c>
      <c r="D201" s="15">
        <v>703</v>
      </c>
      <c r="E201" s="19">
        <v>7</v>
      </c>
      <c r="F201" s="19">
        <v>28</v>
      </c>
      <c r="G201" s="19">
        <v>26</v>
      </c>
      <c r="H201" s="19">
        <v>556</v>
      </c>
      <c r="I201" s="19">
        <v>93</v>
      </c>
      <c r="J201" s="20">
        <v>49.359886201991465</v>
      </c>
      <c r="K201" s="20">
        <v>25</v>
      </c>
      <c r="L201" s="20">
        <v>12.376237623762377</v>
      </c>
      <c r="M201" s="19">
        <v>5</v>
      </c>
      <c r="N201" s="20">
        <v>41.666666666666671</v>
      </c>
      <c r="O201" s="20">
        <v>51</v>
      </c>
      <c r="P201" s="20">
        <v>82.978723404255319</v>
      </c>
      <c r="Q201" s="20">
        <v>34.493192133131615</v>
      </c>
      <c r="R201" s="19">
        <v>7</v>
      </c>
      <c r="S201" s="20">
        <v>41.17647058823529</v>
      </c>
      <c r="T201" s="19">
        <v>0</v>
      </c>
      <c r="U201" s="20">
        <v>0</v>
      </c>
      <c r="V201" s="19">
        <v>3</v>
      </c>
      <c r="W201" s="20">
        <v>37.5</v>
      </c>
      <c r="X201" s="19">
        <v>4</v>
      </c>
      <c r="Y201" s="20">
        <v>21.052631578947366</v>
      </c>
      <c r="Z201" s="20">
        <v>28.643216080402013</v>
      </c>
      <c r="AA201" s="20">
        <v>22.110552763819097</v>
      </c>
      <c r="AB201" s="19">
        <v>40</v>
      </c>
      <c r="AC201" s="20">
        <v>10.928961748633879</v>
      </c>
      <c r="AD201" s="20">
        <v>70.037453183520597</v>
      </c>
      <c r="AE201" s="20">
        <v>43.554006968641112</v>
      </c>
      <c r="AF201" s="20">
        <v>32.258064516129032</v>
      </c>
      <c r="AG201" s="20">
        <v>57.864077669902912</v>
      </c>
      <c r="AH201" s="20">
        <v>37.777777777777779</v>
      </c>
      <c r="AI201" s="20">
        <v>28.888888888888886</v>
      </c>
      <c r="AJ201" s="3">
        <v>459.61538461538464</v>
      </c>
      <c r="AK201" s="6">
        <v>0</v>
      </c>
      <c r="AL201" s="6">
        <v>340</v>
      </c>
      <c r="AM201" s="6">
        <v>0</v>
      </c>
      <c r="AN201" s="6">
        <v>146</v>
      </c>
      <c r="AO201" s="6">
        <v>0</v>
      </c>
      <c r="AP201" s="6">
        <v>111</v>
      </c>
      <c r="AQ201" s="6">
        <v>60</v>
      </c>
      <c r="AR201" s="6">
        <v>53</v>
      </c>
      <c r="AS201" s="6">
        <v>7.7372262773722627</v>
      </c>
      <c r="AT201" s="138">
        <v>4</v>
      </c>
      <c r="AU201" s="138">
        <v>1</v>
      </c>
      <c r="AV201" s="138">
        <v>0</v>
      </c>
      <c r="AW201" s="138">
        <v>0</v>
      </c>
      <c r="AX201" s="138">
        <v>5</v>
      </c>
      <c r="AY201" s="6">
        <v>17.621145374449341</v>
      </c>
      <c r="AZ201" s="6">
        <v>10</v>
      </c>
      <c r="BA201" s="6">
        <v>4.9261083743842367</v>
      </c>
      <c r="BB201" s="6">
        <v>13</v>
      </c>
      <c r="BC201" s="6">
        <v>70</v>
      </c>
      <c r="BD201" s="6">
        <v>10</v>
      </c>
      <c r="BE201" s="6">
        <v>0</v>
      </c>
      <c r="BF201" s="6">
        <v>0</v>
      </c>
      <c r="BG201" s="6">
        <v>40</v>
      </c>
      <c r="BH201" s="6">
        <v>7.2992700729926998</v>
      </c>
      <c r="BI201" s="6">
        <v>25</v>
      </c>
      <c r="BJ201" s="6">
        <v>28.08988764044944</v>
      </c>
      <c r="BK201" s="6">
        <v>26</v>
      </c>
    </row>
    <row r="202" spans="1:63" x14ac:dyDescent="0.35">
      <c r="A202" s="28">
        <v>196</v>
      </c>
      <c r="C202" s="18" t="s">
        <v>135</v>
      </c>
      <c r="D202" s="15">
        <v>515</v>
      </c>
      <c r="E202" s="19">
        <v>3</v>
      </c>
      <c r="F202" s="19">
        <v>9</v>
      </c>
      <c r="G202" s="19">
        <v>17</v>
      </c>
      <c r="H202" s="19">
        <v>403</v>
      </c>
      <c r="I202" s="19">
        <v>90</v>
      </c>
      <c r="J202" s="20">
        <v>49.320388349514566</v>
      </c>
      <c r="K202" s="20">
        <v>21</v>
      </c>
      <c r="L202" s="20">
        <v>12.42603550295858</v>
      </c>
      <c r="M202" s="19">
        <v>4</v>
      </c>
      <c r="N202" s="20">
        <v>100</v>
      </c>
      <c r="O202" s="20">
        <v>39</v>
      </c>
      <c r="P202" s="20">
        <v>86.842105263157904</v>
      </c>
      <c r="Q202" s="20">
        <v>52.173913043478258</v>
      </c>
      <c r="R202" s="19">
        <v>0</v>
      </c>
      <c r="S202" s="20">
        <v>0</v>
      </c>
      <c r="T202" s="19">
        <v>0</v>
      </c>
      <c r="U202" s="20">
        <v>0</v>
      </c>
      <c r="V202" s="19">
        <v>4</v>
      </c>
      <c r="W202" s="20">
        <v>100</v>
      </c>
      <c r="X202" s="19">
        <v>10</v>
      </c>
      <c r="Y202" s="20">
        <v>100</v>
      </c>
      <c r="Z202" s="20">
        <v>20.915032679738562</v>
      </c>
      <c r="AA202" s="20">
        <v>5.8823529411764701</v>
      </c>
      <c r="AB202" s="19">
        <v>20</v>
      </c>
      <c r="AC202" s="20">
        <v>8.1300813008130071</v>
      </c>
      <c r="AD202" s="20">
        <v>65.656565656565661</v>
      </c>
      <c r="AE202" s="20">
        <v>46.700507614213201</v>
      </c>
      <c r="AF202" s="20">
        <v>100</v>
      </c>
      <c r="AG202" s="20">
        <v>55.434782608695656</v>
      </c>
      <c r="AH202" s="20">
        <v>58.035714285714292</v>
      </c>
      <c r="AI202" s="20">
        <v>18.75</v>
      </c>
      <c r="AJ202" s="3">
        <v>456.81818181818181</v>
      </c>
      <c r="AK202" s="6">
        <v>0</v>
      </c>
      <c r="AL202" s="6">
        <v>217</v>
      </c>
      <c r="AM202" s="6">
        <v>0</v>
      </c>
      <c r="AN202" s="6">
        <v>217</v>
      </c>
      <c r="AO202" s="6">
        <v>0</v>
      </c>
      <c r="AP202" s="6">
        <v>0</v>
      </c>
      <c r="AQ202" s="6">
        <v>46</v>
      </c>
      <c r="AR202" s="6">
        <v>23</v>
      </c>
      <c r="AS202" s="6">
        <v>4.6653144016227177</v>
      </c>
      <c r="AT202" s="138">
        <v>1</v>
      </c>
      <c r="AU202" s="138">
        <v>0</v>
      </c>
      <c r="AV202" s="138">
        <v>0</v>
      </c>
      <c r="AW202" s="138">
        <v>0</v>
      </c>
      <c r="AX202" s="138">
        <v>1</v>
      </c>
      <c r="AY202" s="6">
        <v>10.483870967741936</v>
      </c>
      <c r="AZ202" s="6">
        <v>8</v>
      </c>
      <c r="BA202" s="6">
        <v>4.8780487804878048</v>
      </c>
      <c r="BB202" s="6">
        <v>10</v>
      </c>
      <c r="BC202" s="6">
        <v>80</v>
      </c>
      <c r="BD202" s="6">
        <v>15.655577299412915</v>
      </c>
      <c r="BE202" s="6">
        <v>3</v>
      </c>
      <c r="BF202" s="6">
        <v>21.428571428571427</v>
      </c>
      <c r="BG202" s="6">
        <v>50</v>
      </c>
      <c r="BH202" s="6">
        <v>12.562814070351758</v>
      </c>
      <c r="BI202" s="6">
        <v>29</v>
      </c>
      <c r="BJ202" s="6">
        <v>33.333333333333329</v>
      </c>
      <c r="BK202" s="6">
        <v>17</v>
      </c>
    </row>
    <row r="203" spans="1:63" x14ac:dyDescent="0.35">
      <c r="A203" s="28">
        <v>197</v>
      </c>
      <c r="C203" s="18" t="s">
        <v>20</v>
      </c>
      <c r="D203" s="15">
        <v>1529</v>
      </c>
      <c r="E203" s="19">
        <v>29</v>
      </c>
      <c r="F203" s="19">
        <v>153</v>
      </c>
      <c r="G203" s="19">
        <v>180</v>
      </c>
      <c r="H203" s="19">
        <v>1049</v>
      </c>
      <c r="I203" s="19">
        <v>146</v>
      </c>
      <c r="J203" s="20">
        <v>55.461085676913015</v>
      </c>
      <c r="K203" s="20">
        <v>19</v>
      </c>
      <c r="L203" s="20">
        <v>3.9094650205761319</v>
      </c>
      <c r="M203" s="19">
        <v>3</v>
      </c>
      <c r="N203" s="20">
        <v>3.5294117647058822</v>
      </c>
      <c r="O203" s="20">
        <v>68</v>
      </c>
      <c r="P203" s="20">
        <v>87.142857142857139</v>
      </c>
      <c r="Q203" s="20">
        <v>13.297463489623368</v>
      </c>
      <c r="R203" s="19">
        <v>5</v>
      </c>
      <c r="S203" s="20">
        <v>5.5555555555555554</v>
      </c>
      <c r="T203" s="19">
        <v>4</v>
      </c>
      <c r="U203" s="20">
        <v>9.3023255813953494</v>
      </c>
      <c r="V203" s="19">
        <v>5</v>
      </c>
      <c r="W203" s="20">
        <v>12.820512820512819</v>
      </c>
      <c r="X203" s="19">
        <v>10</v>
      </c>
      <c r="Y203" s="20">
        <v>11.494252873563218</v>
      </c>
      <c r="Z203" s="20">
        <v>19.832985386221296</v>
      </c>
      <c r="AA203" s="20">
        <v>64.509394572025045</v>
      </c>
      <c r="AB203" s="19">
        <v>70</v>
      </c>
      <c r="AC203" s="20">
        <v>7.8125</v>
      </c>
      <c r="AD203" s="20">
        <v>84.295612009237871</v>
      </c>
      <c r="AE203" s="20">
        <v>64.95867768595042</v>
      </c>
      <c r="AF203" s="20">
        <v>58.974358974358978</v>
      </c>
      <c r="AG203" s="20">
        <v>75.911602209944746</v>
      </c>
      <c r="AH203" s="20">
        <v>19.406674907292953</v>
      </c>
      <c r="AI203" s="20">
        <v>46.477132262051917</v>
      </c>
      <c r="AJ203" s="3">
        <v>665.30612244897964</v>
      </c>
      <c r="AK203" s="6">
        <v>357</v>
      </c>
      <c r="AL203" s="6">
        <v>621</v>
      </c>
      <c r="AM203" s="6">
        <v>98</v>
      </c>
      <c r="AN203" s="6">
        <v>47</v>
      </c>
      <c r="AO203" s="6">
        <v>0</v>
      </c>
      <c r="AP203" s="6">
        <v>98</v>
      </c>
      <c r="AQ203" s="6">
        <v>257</v>
      </c>
      <c r="AR203" s="6">
        <v>245</v>
      </c>
      <c r="AS203" s="6">
        <v>16.246684350132625</v>
      </c>
      <c r="AT203" s="138">
        <v>6</v>
      </c>
      <c r="AU203" s="138">
        <v>1</v>
      </c>
      <c r="AV203" s="138">
        <v>1</v>
      </c>
      <c r="AW203" s="138">
        <v>3</v>
      </c>
      <c r="AX203" s="138">
        <v>11</v>
      </c>
      <c r="AY203" s="6">
        <v>12.608405603735823</v>
      </c>
      <c r="AZ203" s="6">
        <v>3</v>
      </c>
      <c r="BA203" s="6">
        <v>0.61601642710472282</v>
      </c>
      <c r="BB203" s="6">
        <v>15</v>
      </c>
      <c r="BC203" s="6">
        <v>76</v>
      </c>
      <c r="BD203" s="6">
        <v>5.0032916392363393</v>
      </c>
      <c r="BE203" s="6">
        <v>0</v>
      </c>
      <c r="BF203" s="6">
        <v>0</v>
      </c>
      <c r="BG203" s="6">
        <v>52</v>
      </c>
      <c r="BH203" s="6">
        <v>4.9760765550239237</v>
      </c>
      <c r="BI203" s="6">
        <v>22</v>
      </c>
      <c r="BJ203" s="6">
        <v>14.76510067114094</v>
      </c>
      <c r="BK203" s="6">
        <v>180</v>
      </c>
    </row>
    <row r="204" spans="1:63" x14ac:dyDescent="0.35">
      <c r="A204" s="28">
        <v>198</v>
      </c>
      <c r="C204" s="18" t="s">
        <v>29</v>
      </c>
      <c r="D204" s="15">
        <v>3171</v>
      </c>
      <c r="E204" s="19">
        <v>0</v>
      </c>
      <c r="F204" s="19">
        <v>108</v>
      </c>
      <c r="G204" s="19">
        <v>190</v>
      </c>
      <c r="H204" s="19">
        <v>2263</v>
      </c>
      <c r="I204" s="19">
        <v>605</v>
      </c>
      <c r="J204" s="20">
        <v>49.637338379060232</v>
      </c>
      <c r="K204" s="20">
        <v>74</v>
      </c>
      <c r="L204" s="20">
        <v>7.5203252032520336</v>
      </c>
      <c r="M204" s="19">
        <v>3</v>
      </c>
      <c r="N204" s="20">
        <v>3.225806451612903</v>
      </c>
      <c r="O204" s="20">
        <v>195</v>
      </c>
      <c r="P204" s="20">
        <v>81.865284974093271</v>
      </c>
      <c r="Q204" s="20">
        <v>27.134462495679223</v>
      </c>
      <c r="R204" s="19">
        <v>3</v>
      </c>
      <c r="S204" s="20">
        <v>2.6785714285714284</v>
      </c>
      <c r="T204" s="19">
        <v>3</v>
      </c>
      <c r="U204" s="20">
        <v>5.0847457627118651</v>
      </c>
      <c r="V204" s="19">
        <v>4</v>
      </c>
      <c r="W204" s="20">
        <v>6.1538461538461542</v>
      </c>
      <c r="X204" s="19">
        <v>6</v>
      </c>
      <c r="Y204" s="20">
        <v>5.0847457627118651</v>
      </c>
      <c r="Z204" s="20">
        <v>50.886339937434833</v>
      </c>
      <c r="AA204" s="20">
        <v>24.92179353493222</v>
      </c>
      <c r="AB204" s="19">
        <v>108</v>
      </c>
      <c r="AC204" s="20">
        <v>5.7052297939778134</v>
      </c>
      <c r="AD204" s="20">
        <v>82.528533801580323</v>
      </c>
      <c r="AE204" s="20">
        <v>66.606498194945857</v>
      </c>
      <c r="AF204" s="20">
        <v>58.666666666666664</v>
      </c>
      <c r="AG204" s="20">
        <v>75.350140056022411</v>
      </c>
      <c r="AH204" s="20">
        <v>41.75257731958763</v>
      </c>
      <c r="AI204" s="20">
        <v>21.134020618556701</v>
      </c>
      <c r="AJ204" s="3">
        <v>691.15259740259739</v>
      </c>
      <c r="AK204" s="6">
        <v>7</v>
      </c>
      <c r="AL204" s="6">
        <v>2718</v>
      </c>
      <c r="AM204" s="6">
        <v>170</v>
      </c>
      <c r="AN204" s="6">
        <v>33</v>
      </c>
      <c r="AO204" s="6">
        <v>0</v>
      </c>
      <c r="AP204" s="6">
        <v>5</v>
      </c>
      <c r="AQ204" s="6">
        <v>144</v>
      </c>
      <c r="AR204" s="6">
        <v>132</v>
      </c>
      <c r="AS204" s="6">
        <v>4.2525773195876289</v>
      </c>
      <c r="AT204" s="138">
        <v>4</v>
      </c>
      <c r="AU204" s="138">
        <v>0</v>
      </c>
      <c r="AV204" s="138">
        <v>1</v>
      </c>
      <c r="AW204" s="138">
        <v>2</v>
      </c>
      <c r="AX204" s="138">
        <v>7</v>
      </c>
      <c r="AY204" s="6">
        <v>21.463734821135542</v>
      </c>
      <c r="AZ204" s="6">
        <v>15</v>
      </c>
      <c r="BA204" s="6">
        <v>1.5353121801432956</v>
      </c>
      <c r="BB204" s="6">
        <v>64</v>
      </c>
      <c r="BC204" s="6">
        <v>105</v>
      </c>
      <c r="BD204" s="6">
        <v>3.3365109628217349</v>
      </c>
      <c r="BE204" s="6">
        <v>0</v>
      </c>
      <c r="BF204" s="6">
        <v>0</v>
      </c>
      <c r="BG204" s="6">
        <v>36</v>
      </c>
      <c r="BH204" s="6">
        <v>1.5985790408525755</v>
      </c>
      <c r="BI204" s="6">
        <v>66</v>
      </c>
      <c r="BJ204" s="6">
        <v>11.111111111111111</v>
      </c>
      <c r="BK204" s="6">
        <v>190</v>
      </c>
    </row>
    <row r="205" spans="1:63" x14ac:dyDescent="0.35">
      <c r="A205" s="28">
        <v>199</v>
      </c>
      <c r="C205" s="18" t="s">
        <v>24</v>
      </c>
      <c r="D205" s="15">
        <v>2396</v>
      </c>
      <c r="E205" s="19">
        <v>131</v>
      </c>
      <c r="F205" s="19">
        <v>492</v>
      </c>
      <c r="G205" s="19">
        <v>433</v>
      </c>
      <c r="H205" s="19">
        <v>1412</v>
      </c>
      <c r="I205" s="19">
        <v>57</v>
      </c>
      <c r="J205" s="20">
        <v>47.245409015025039</v>
      </c>
      <c r="K205" s="20">
        <v>30</v>
      </c>
      <c r="L205" s="20">
        <v>2.7624309392265194</v>
      </c>
      <c r="M205" s="19">
        <v>30</v>
      </c>
      <c r="N205" s="20">
        <v>18.518518518518519</v>
      </c>
      <c r="O205" s="20">
        <v>39</v>
      </c>
      <c r="P205" s="20">
        <v>75</v>
      </c>
      <c r="Q205" s="20">
        <v>17.65704584040747</v>
      </c>
      <c r="R205" s="19">
        <v>35</v>
      </c>
      <c r="S205" s="20">
        <v>13.888888888888889</v>
      </c>
      <c r="T205" s="19">
        <v>16</v>
      </c>
      <c r="U205" s="20">
        <v>11.428571428571429</v>
      </c>
      <c r="V205" s="19">
        <v>36</v>
      </c>
      <c r="W205" s="20">
        <v>31.304347826086961</v>
      </c>
      <c r="X205" s="19">
        <v>50</v>
      </c>
      <c r="Y205" s="20">
        <v>19.607843137254903</v>
      </c>
      <c r="Z205" s="20">
        <v>15.080113100848255</v>
      </c>
      <c r="AA205" s="20">
        <v>46.842601319509896</v>
      </c>
      <c r="AB205" s="19">
        <v>152</v>
      </c>
      <c r="AC205" s="20">
        <v>13.403880070546737</v>
      </c>
      <c r="AD205" s="20">
        <v>79.3010752688172</v>
      </c>
      <c r="AE205" s="20">
        <v>35.159817351598171</v>
      </c>
      <c r="AF205" s="20">
        <v>45.138888888888893</v>
      </c>
      <c r="AG205" s="20">
        <v>64.637985309548796</v>
      </c>
      <c r="AH205" s="20">
        <v>34.80546792849632</v>
      </c>
      <c r="AI205" s="20">
        <v>29.337539432176658</v>
      </c>
      <c r="AJ205" s="3">
        <v>396.76258992805754</v>
      </c>
      <c r="AK205" s="6">
        <v>0</v>
      </c>
      <c r="AL205" s="6">
        <v>100</v>
      </c>
      <c r="AM205" s="6">
        <v>8</v>
      </c>
      <c r="AN205" s="6">
        <v>2125</v>
      </c>
      <c r="AO205" s="6">
        <v>0</v>
      </c>
      <c r="AP205" s="6">
        <v>0</v>
      </c>
      <c r="AQ205" s="6">
        <v>40</v>
      </c>
      <c r="AR205" s="6">
        <v>928</v>
      </c>
      <c r="AS205" s="6">
        <v>39.590443686006829</v>
      </c>
      <c r="AT205" s="138">
        <v>40</v>
      </c>
      <c r="AU205" s="138">
        <v>46</v>
      </c>
      <c r="AV205" s="138">
        <v>2</v>
      </c>
      <c r="AW205" s="138">
        <v>32</v>
      </c>
      <c r="AX205" s="138">
        <v>120</v>
      </c>
      <c r="AY205" s="6">
        <v>38.800856531049249</v>
      </c>
      <c r="AZ205" s="6">
        <v>16</v>
      </c>
      <c r="BA205" s="6">
        <v>1.4967259120673526</v>
      </c>
      <c r="BB205" s="6">
        <v>4</v>
      </c>
      <c r="BC205" s="6">
        <v>300</v>
      </c>
      <c r="BD205" s="6">
        <v>12.578616352201259</v>
      </c>
      <c r="BE205" s="6">
        <v>19</v>
      </c>
      <c r="BF205" s="6">
        <v>4.3981481481481479</v>
      </c>
      <c r="BG205" s="6">
        <v>177</v>
      </c>
      <c r="BH205" s="6">
        <v>12.588904694167852</v>
      </c>
      <c r="BI205" s="6">
        <v>32</v>
      </c>
      <c r="BJ205" s="6">
        <v>53.333333333333336</v>
      </c>
      <c r="BK205" s="6">
        <v>433</v>
      </c>
    </row>
    <row r="206" spans="1:63" x14ac:dyDescent="0.35">
      <c r="A206" s="28">
        <v>200</v>
      </c>
      <c r="C206" s="18" t="s">
        <v>21</v>
      </c>
      <c r="D206" s="15">
        <v>4694</v>
      </c>
      <c r="E206" s="19">
        <v>97</v>
      </c>
      <c r="F206" s="19">
        <v>452</v>
      </c>
      <c r="G206" s="19">
        <v>620</v>
      </c>
      <c r="H206" s="19">
        <v>3371</v>
      </c>
      <c r="I206" s="19">
        <v>249</v>
      </c>
      <c r="J206" s="20">
        <v>58.478909245845756</v>
      </c>
      <c r="K206" s="20">
        <v>101</v>
      </c>
      <c r="L206" s="20">
        <v>5.4861488321564362</v>
      </c>
      <c r="M206" s="19">
        <v>10</v>
      </c>
      <c r="N206" s="20">
        <v>3.5587188612099649</v>
      </c>
      <c r="O206" s="20">
        <v>198</v>
      </c>
      <c r="P206" s="20">
        <v>89.230769230769241</v>
      </c>
      <c r="Q206" s="20">
        <v>13.116420945602442</v>
      </c>
      <c r="R206" s="19">
        <v>14</v>
      </c>
      <c r="S206" s="20">
        <v>5.0179211469534053</v>
      </c>
      <c r="T206" s="19">
        <v>16</v>
      </c>
      <c r="U206" s="20">
        <v>11.510791366906476</v>
      </c>
      <c r="V206" s="19">
        <v>16</v>
      </c>
      <c r="W206" s="20">
        <v>11.594202898550725</v>
      </c>
      <c r="X206" s="19">
        <v>35</v>
      </c>
      <c r="Y206" s="20">
        <v>12.5</v>
      </c>
      <c r="Z206" s="20">
        <v>25.463743676222595</v>
      </c>
      <c r="AA206" s="20">
        <v>48.285553681843737</v>
      </c>
      <c r="AB206" s="19">
        <v>216</v>
      </c>
      <c r="AC206" s="20">
        <v>6.7690379191476024</v>
      </c>
      <c r="AD206" s="20">
        <v>89.248120300751879</v>
      </c>
      <c r="AE206" s="20">
        <v>73.964497041420117</v>
      </c>
      <c r="AF206" s="20">
        <v>67.535070140280567</v>
      </c>
      <c r="AG206" s="20">
        <v>82.582260371959947</v>
      </c>
      <c r="AH206" s="20">
        <v>42.290748898678416</v>
      </c>
      <c r="AI206" s="20">
        <v>24.398508980006778</v>
      </c>
      <c r="AJ206" s="3">
        <v>778.47533632286991</v>
      </c>
      <c r="AK206" s="6">
        <v>8</v>
      </c>
      <c r="AL206" s="6">
        <v>4459</v>
      </c>
      <c r="AM206" s="6">
        <v>4</v>
      </c>
      <c r="AN206" s="6">
        <v>8</v>
      </c>
      <c r="AO206" s="6">
        <v>0</v>
      </c>
      <c r="AP206" s="6">
        <v>9</v>
      </c>
      <c r="AQ206" s="6">
        <v>99</v>
      </c>
      <c r="AR206" s="6">
        <v>810</v>
      </c>
      <c r="AS206" s="6">
        <v>17.608695652173914</v>
      </c>
      <c r="AT206" s="138">
        <v>11</v>
      </c>
      <c r="AU206" s="138">
        <v>0</v>
      </c>
      <c r="AV206" s="138">
        <v>9</v>
      </c>
      <c r="AW206" s="138">
        <v>32</v>
      </c>
      <c r="AX206" s="138">
        <v>52</v>
      </c>
      <c r="AY206" s="6">
        <v>20.926691320426364</v>
      </c>
      <c r="AZ206" s="6">
        <v>12</v>
      </c>
      <c r="BA206" s="6">
        <v>0.65897858319604619</v>
      </c>
      <c r="BB206" s="6">
        <v>31</v>
      </c>
      <c r="BC206" s="6">
        <v>84</v>
      </c>
      <c r="BD206" s="6">
        <v>1.8080068876452864</v>
      </c>
      <c r="BE206" s="6">
        <v>0</v>
      </c>
      <c r="BF206" s="6">
        <v>0</v>
      </c>
      <c r="BG206" s="6">
        <v>42</v>
      </c>
      <c r="BH206" s="6">
        <v>1.2608826178324828</v>
      </c>
      <c r="BI206" s="6">
        <v>32</v>
      </c>
      <c r="BJ206" s="6">
        <v>12.955465587044534</v>
      </c>
      <c r="BK206" s="6">
        <v>620</v>
      </c>
    </row>
    <row r="207" spans="1:63" x14ac:dyDescent="0.35">
      <c r="A207" s="28">
        <v>201</v>
      </c>
      <c r="C207" s="18" t="s">
        <v>9</v>
      </c>
      <c r="D207" s="15">
        <v>1262</v>
      </c>
      <c r="E207" s="19">
        <v>0</v>
      </c>
      <c r="F207" s="19">
        <v>16</v>
      </c>
      <c r="G207" s="19">
        <v>40</v>
      </c>
      <c r="H207" s="19">
        <v>892</v>
      </c>
      <c r="I207" s="19">
        <v>316</v>
      </c>
      <c r="J207" s="20">
        <v>53.486529318541997</v>
      </c>
      <c r="K207" s="20">
        <v>27</v>
      </c>
      <c r="L207" s="20">
        <v>8.3076923076923084</v>
      </c>
      <c r="M207" s="19">
        <v>3</v>
      </c>
      <c r="N207" s="20">
        <v>16.666666666666664</v>
      </c>
      <c r="O207" s="20">
        <v>82</v>
      </c>
      <c r="P207" s="20">
        <v>79.518072289156621</v>
      </c>
      <c r="Q207" s="20">
        <v>13.772954924874792</v>
      </c>
      <c r="R207" s="19">
        <v>3</v>
      </c>
      <c r="S207" s="20">
        <v>10.714285714285714</v>
      </c>
      <c r="T207" s="19">
        <v>3</v>
      </c>
      <c r="U207" s="20">
        <v>30</v>
      </c>
      <c r="V207" s="19">
        <v>4</v>
      </c>
      <c r="W207" s="20">
        <v>36.363636363636367</v>
      </c>
      <c r="X207" s="19">
        <v>6</v>
      </c>
      <c r="Y207" s="20">
        <v>21.428571428571427</v>
      </c>
      <c r="Z207" s="20">
        <v>36.129032258064512</v>
      </c>
      <c r="AA207" s="20">
        <v>37.096774193548384</v>
      </c>
      <c r="AB207" s="19">
        <v>37</v>
      </c>
      <c r="AC207" s="20">
        <v>5.1966292134831464</v>
      </c>
      <c r="AD207" s="20">
        <v>78.80952380952381</v>
      </c>
      <c r="AE207" s="20">
        <v>68.898488120950319</v>
      </c>
      <c r="AF207" s="20">
        <v>65</v>
      </c>
      <c r="AG207" s="20">
        <v>74.560375146541617</v>
      </c>
      <c r="AH207" s="20">
        <v>41.415662650602407</v>
      </c>
      <c r="AI207" s="20">
        <v>28.012048192771083</v>
      </c>
      <c r="AJ207" s="3">
        <v>544.72477064220186</v>
      </c>
      <c r="AK207" s="6">
        <v>3</v>
      </c>
      <c r="AL207" s="6">
        <v>1089</v>
      </c>
      <c r="AM207" s="6">
        <v>0</v>
      </c>
      <c r="AN207" s="6">
        <v>0</v>
      </c>
      <c r="AO207" s="6">
        <v>0</v>
      </c>
      <c r="AP207" s="6">
        <v>0</v>
      </c>
      <c r="AQ207" s="6">
        <v>120</v>
      </c>
      <c r="AR207" s="6">
        <v>37</v>
      </c>
      <c r="AS207" s="6">
        <v>2.9911075181891675</v>
      </c>
      <c r="AT207" s="138">
        <v>3</v>
      </c>
      <c r="AU207" s="138">
        <v>0</v>
      </c>
      <c r="AV207" s="138">
        <v>0</v>
      </c>
      <c r="AW207" s="138">
        <v>0</v>
      </c>
      <c r="AX207" s="138">
        <v>3</v>
      </c>
      <c r="AY207" s="6">
        <v>11.47811725846408</v>
      </c>
      <c r="AZ207" s="6">
        <v>4</v>
      </c>
      <c r="BA207" s="6">
        <v>1.25</v>
      </c>
      <c r="BB207" s="6">
        <v>52</v>
      </c>
      <c r="BC207" s="6">
        <v>181</v>
      </c>
      <c r="BD207" s="6">
        <v>14.433811802232855</v>
      </c>
      <c r="BE207" s="6">
        <v>0</v>
      </c>
      <c r="BF207" s="6">
        <v>0</v>
      </c>
      <c r="BG207" s="6">
        <v>64</v>
      </c>
      <c r="BH207" s="6">
        <v>7.2234762979683964</v>
      </c>
      <c r="BI207" s="6">
        <v>120</v>
      </c>
      <c r="BJ207" s="6">
        <v>37.854889589905362</v>
      </c>
      <c r="BK207" s="6">
        <v>40</v>
      </c>
    </row>
    <row r="208" spans="1:63" x14ac:dyDescent="0.35">
      <c r="A208" s="28">
        <v>202</v>
      </c>
      <c r="C208" s="18" t="s">
        <v>3</v>
      </c>
      <c r="D208" s="15">
        <v>1362</v>
      </c>
      <c r="E208" s="19">
        <v>19</v>
      </c>
      <c r="F208" s="19">
        <v>89</v>
      </c>
      <c r="G208" s="19">
        <v>187</v>
      </c>
      <c r="H208" s="19">
        <v>1008</v>
      </c>
      <c r="I208" s="19">
        <v>84</v>
      </c>
      <c r="J208" s="20">
        <v>50.660792951541858</v>
      </c>
      <c r="K208" s="20">
        <v>27</v>
      </c>
      <c r="L208" s="20">
        <v>6.1224489795918364</v>
      </c>
      <c r="M208" s="19">
        <v>19</v>
      </c>
      <c r="N208" s="20">
        <v>22.891566265060241</v>
      </c>
      <c r="O208" s="20">
        <v>85</v>
      </c>
      <c r="P208" s="20">
        <v>83.720930232558146</v>
      </c>
      <c r="Q208" s="20">
        <v>24.936601859678785</v>
      </c>
      <c r="R208" s="19">
        <v>9</v>
      </c>
      <c r="S208" s="20">
        <v>9.4736842105263168</v>
      </c>
      <c r="T208" s="19">
        <v>9</v>
      </c>
      <c r="U208" s="20">
        <v>20</v>
      </c>
      <c r="V208" s="19">
        <v>20</v>
      </c>
      <c r="W208" s="20">
        <v>38.461538461538467</v>
      </c>
      <c r="X208" s="19">
        <v>25</v>
      </c>
      <c r="Y208" s="20">
        <v>29.761904761904763</v>
      </c>
      <c r="Z208" s="20">
        <v>34.057971014492757</v>
      </c>
      <c r="AA208" s="20">
        <v>5.7971014492753623</v>
      </c>
      <c r="AB208" s="19">
        <v>81</v>
      </c>
      <c r="AC208" s="20">
        <v>9.9753694581280783</v>
      </c>
      <c r="AD208" s="20">
        <v>75.051975051975049</v>
      </c>
      <c r="AE208" s="20">
        <v>57.936507936507944</v>
      </c>
      <c r="AF208" s="20">
        <v>65.02242152466367</v>
      </c>
      <c r="AG208" s="20">
        <v>67.257844474761256</v>
      </c>
      <c r="AH208" s="20">
        <v>64.325842696629209</v>
      </c>
      <c r="AI208" s="20">
        <v>8.4269662921348321</v>
      </c>
      <c r="AJ208" s="3">
        <v>663.48684210526312</v>
      </c>
      <c r="AK208" s="6">
        <v>0</v>
      </c>
      <c r="AL208" s="6">
        <v>1272</v>
      </c>
      <c r="AM208" s="6">
        <v>0</v>
      </c>
      <c r="AN208" s="6">
        <v>0</v>
      </c>
      <c r="AO208" s="6">
        <v>0</v>
      </c>
      <c r="AP208" s="6">
        <v>3</v>
      </c>
      <c r="AQ208" s="6">
        <v>29</v>
      </c>
      <c r="AR208" s="6">
        <v>397</v>
      </c>
      <c r="AS208" s="6">
        <v>30.144267274107822</v>
      </c>
      <c r="AT208" s="138">
        <v>0</v>
      </c>
      <c r="AU208" s="138">
        <v>0</v>
      </c>
      <c r="AV208" s="138">
        <v>0</v>
      </c>
      <c r="AW208" s="138">
        <v>0</v>
      </c>
      <c r="AX208" s="138">
        <v>0</v>
      </c>
      <c r="AY208" s="6">
        <v>62.639999999999993</v>
      </c>
      <c r="AZ208" s="6">
        <v>5</v>
      </c>
      <c r="BA208" s="6">
        <v>1.1655011655011656</v>
      </c>
      <c r="BB208" s="6">
        <v>0</v>
      </c>
      <c r="BC208" s="6">
        <v>154</v>
      </c>
      <c r="BD208" s="6">
        <v>11.458333333333332</v>
      </c>
      <c r="BE208" s="6">
        <v>5</v>
      </c>
      <c r="BF208" s="6">
        <v>2.6595744680851063</v>
      </c>
      <c r="BG208" s="6">
        <v>91</v>
      </c>
      <c r="BH208" s="6">
        <v>9.2385786802030445</v>
      </c>
      <c r="BI208" s="6">
        <v>35</v>
      </c>
      <c r="BJ208" s="6">
        <v>43.75</v>
      </c>
      <c r="BK208" s="6">
        <v>187</v>
      </c>
    </row>
    <row r="209" spans="1:63" x14ac:dyDescent="0.35">
      <c r="A209" s="28">
        <v>203</v>
      </c>
      <c r="C209" s="18" t="s">
        <v>280</v>
      </c>
      <c r="D209" s="15">
        <v>742</v>
      </c>
      <c r="E209" s="19">
        <v>37</v>
      </c>
      <c r="F209" s="19">
        <v>124</v>
      </c>
      <c r="G209" s="19">
        <v>126</v>
      </c>
      <c r="H209" s="19">
        <v>446</v>
      </c>
      <c r="I209" s="19">
        <v>46</v>
      </c>
      <c r="J209" s="20">
        <v>55.525606469002696</v>
      </c>
      <c r="K209" s="20">
        <v>18</v>
      </c>
      <c r="L209" s="20">
        <v>8.9552238805970141</v>
      </c>
      <c r="M209" s="19">
        <v>0</v>
      </c>
      <c r="N209" s="20">
        <v>0</v>
      </c>
      <c r="O209" s="20">
        <v>28</v>
      </c>
      <c r="P209" s="20">
        <v>80</v>
      </c>
      <c r="Q209" s="20">
        <v>18.356643356643357</v>
      </c>
      <c r="R209" s="19">
        <v>0</v>
      </c>
      <c r="S209" s="20">
        <v>0</v>
      </c>
      <c r="T209" s="19">
        <v>0</v>
      </c>
      <c r="U209" s="20">
        <v>0</v>
      </c>
      <c r="V209" s="19">
        <v>0</v>
      </c>
      <c r="W209" s="20">
        <v>0</v>
      </c>
      <c r="X209" s="19">
        <v>4</v>
      </c>
      <c r="Y209" s="20">
        <v>7.2727272727272725</v>
      </c>
      <c r="Z209" s="20">
        <v>19</v>
      </c>
      <c r="AA209" s="20">
        <v>67</v>
      </c>
      <c r="AB209" s="19">
        <v>51</v>
      </c>
      <c r="AC209" s="20">
        <v>12.911392405063291</v>
      </c>
      <c r="AD209" s="20">
        <v>78.461538461538467</v>
      </c>
      <c r="AE209" s="20">
        <v>60.4</v>
      </c>
      <c r="AF209" s="20">
        <v>45.652173913043477</v>
      </c>
      <c r="AG209" s="20">
        <v>72.151898734177209</v>
      </c>
      <c r="AH209" s="20">
        <v>20.72072072072072</v>
      </c>
      <c r="AI209" s="20">
        <v>48.948948948948953</v>
      </c>
      <c r="AJ209" s="3">
        <v>575</v>
      </c>
      <c r="AK209" s="6">
        <v>80</v>
      </c>
      <c r="AL209" s="6">
        <v>265</v>
      </c>
      <c r="AM209" s="6">
        <v>95</v>
      </c>
      <c r="AN209" s="6">
        <v>156</v>
      </c>
      <c r="AO209" s="6">
        <v>0</v>
      </c>
      <c r="AP209" s="6">
        <v>16</v>
      </c>
      <c r="AQ209" s="6">
        <v>108</v>
      </c>
      <c r="AR209" s="6">
        <v>146</v>
      </c>
      <c r="AS209" s="6">
        <v>19.94535519125683</v>
      </c>
      <c r="AT209" s="138">
        <v>1</v>
      </c>
      <c r="AU209" s="138">
        <v>0</v>
      </c>
      <c r="AV209" s="138">
        <v>2</v>
      </c>
      <c r="AW209" s="138">
        <v>6</v>
      </c>
      <c r="AX209" s="138">
        <v>9</v>
      </c>
      <c r="AY209" s="6">
        <v>14.305364511691884</v>
      </c>
      <c r="AZ209" s="6">
        <v>4</v>
      </c>
      <c r="BA209" s="6">
        <v>2.0408163265306123</v>
      </c>
      <c r="BB209" s="6">
        <v>4</v>
      </c>
      <c r="BC209" s="6">
        <v>15</v>
      </c>
      <c r="BD209" s="6">
        <v>2.0325203252032518</v>
      </c>
      <c r="BE209" s="6">
        <v>0</v>
      </c>
      <c r="BF209" s="6">
        <v>0</v>
      </c>
      <c r="BG209" s="6">
        <v>6</v>
      </c>
      <c r="BH209" s="6">
        <v>1.3422818791946309</v>
      </c>
      <c r="BI209" s="6">
        <v>5</v>
      </c>
      <c r="BJ209" s="6">
        <v>10.869565217391305</v>
      </c>
      <c r="BK209" s="6">
        <v>126</v>
      </c>
    </row>
    <row r="210" spans="1:63" x14ac:dyDescent="0.35">
      <c r="A210" s="28">
        <v>204</v>
      </c>
      <c r="C210" s="18" t="s">
        <v>28</v>
      </c>
      <c r="D210" s="15">
        <v>56</v>
      </c>
      <c r="E210" s="19">
        <v>0</v>
      </c>
      <c r="F210" s="19">
        <v>0</v>
      </c>
      <c r="G210" s="19">
        <v>6</v>
      </c>
      <c r="H210" s="19">
        <v>42</v>
      </c>
      <c r="I210" s="19">
        <v>0</v>
      </c>
      <c r="J210" s="20">
        <v>46.428571428571431</v>
      </c>
      <c r="K210" s="20">
        <v>8</v>
      </c>
      <c r="L210" s="20">
        <v>30.76923076923077</v>
      </c>
      <c r="M210" s="19">
        <v>0</v>
      </c>
      <c r="N210" s="20">
        <v>0</v>
      </c>
      <c r="O210" s="20">
        <v>3</v>
      </c>
      <c r="P210" s="20">
        <v>100</v>
      </c>
      <c r="Q210" s="20">
        <v>27.659574468085108</v>
      </c>
      <c r="R210" s="19">
        <v>0</v>
      </c>
      <c r="S210" s="20">
        <v>0</v>
      </c>
      <c r="T210" s="19">
        <v>0</v>
      </c>
      <c r="U210" s="20">
        <v>0</v>
      </c>
      <c r="V210" s="19">
        <v>0</v>
      </c>
      <c r="W210" s="20">
        <v>0</v>
      </c>
      <c r="X210" s="19">
        <v>0</v>
      </c>
      <c r="Y210" s="20">
        <v>0</v>
      </c>
      <c r="Z210" s="20">
        <v>47.826086956521742</v>
      </c>
      <c r="AA210" s="20">
        <v>26.086956521739129</v>
      </c>
      <c r="AB210" s="19">
        <v>3</v>
      </c>
      <c r="AC210" s="20">
        <v>7.8947368421052628</v>
      </c>
      <c r="AD210" s="20">
        <v>86.36363636363636</v>
      </c>
      <c r="AE210" s="20">
        <v>65</v>
      </c>
      <c r="AF210" s="20">
        <v>0</v>
      </c>
      <c r="AG210" s="20">
        <v>69.767441860465112</v>
      </c>
      <c r="AH210" s="20">
        <v>34.782608695652172</v>
      </c>
      <c r="AI210" s="20">
        <v>0</v>
      </c>
      <c r="AJ210" s="3">
        <v>575</v>
      </c>
      <c r="AK210" s="6">
        <v>0</v>
      </c>
      <c r="AL210" s="6">
        <v>0</v>
      </c>
      <c r="AM210" s="6">
        <v>0</v>
      </c>
      <c r="AN210" s="6">
        <v>52</v>
      </c>
      <c r="AO210" s="6">
        <v>0</v>
      </c>
      <c r="AP210" s="6">
        <v>0</v>
      </c>
      <c r="AQ210" s="6">
        <v>0</v>
      </c>
      <c r="AR210" s="6">
        <v>0</v>
      </c>
      <c r="AS210" s="6">
        <v>0</v>
      </c>
      <c r="AT210" s="138">
        <v>0</v>
      </c>
      <c r="AU210" s="138">
        <v>0</v>
      </c>
      <c r="AV210" s="138">
        <v>0</v>
      </c>
      <c r="AW210" s="138">
        <v>0</v>
      </c>
      <c r="AX210" s="138">
        <v>0</v>
      </c>
      <c r="AY210" s="6">
        <v>45.283018867924532</v>
      </c>
      <c r="AZ210" s="6">
        <v>0</v>
      </c>
      <c r="BA210" s="6">
        <v>0</v>
      </c>
      <c r="BB210" s="6">
        <v>0</v>
      </c>
      <c r="BC210" s="6">
        <v>4</v>
      </c>
      <c r="BD210" s="6">
        <v>7.4074074074074066</v>
      </c>
      <c r="BE210" s="6">
        <v>0</v>
      </c>
      <c r="BF210" s="6">
        <v>0</v>
      </c>
      <c r="BG210" s="6">
        <v>4</v>
      </c>
      <c r="BH210" s="6">
        <v>8.695652173913043</v>
      </c>
      <c r="BI210" s="6">
        <v>0</v>
      </c>
      <c r="BJ210" s="6">
        <v>0</v>
      </c>
      <c r="BK210" s="6">
        <v>6</v>
      </c>
    </row>
    <row r="211" spans="1:63" x14ac:dyDescent="0.35">
      <c r="A211" s="28">
        <v>205</v>
      </c>
      <c r="C211" s="18" t="s">
        <v>25</v>
      </c>
      <c r="D211" s="15">
        <v>11282</v>
      </c>
      <c r="E211" s="19">
        <v>216</v>
      </c>
      <c r="F211" s="19">
        <v>959</v>
      </c>
      <c r="G211" s="19">
        <v>843</v>
      </c>
      <c r="H211" s="19">
        <v>8466</v>
      </c>
      <c r="I211" s="19">
        <v>1008</v>
      </c>
      <c r="J211" s="20">
        <v>48.617266442120197</v>
      </c>
      <c r="K211" s="20">
        <v>159</v>
      </c>
      <c r="L211" s="20">
        <v>3.0442274554853532</v>
      </c>
      <c r="M211" s="19">
        <v>5</v>
      </c>
      <c r="N211" s="20">
        <v>1.4619883040935671</v>
      </c>
      <c r="O211" s="20">
        <v>267</v>
      </c>
      <c r="P211" s="20">
        <v>80.076628352490417</v>
      </c>
      <c r="Q211" s="20">
        <v>9.4568818391727731</v>
      </c>
      <c r="R211" s="19">
        <v>14</v>
      </c>
      <c r="S211" s="20">
        <v>2.9850746268656714</v>
      </c>
      <c r="T211" s="19">
        <v>28</v>
      </c>
      <c r="U211" s="20">
        <v>10.486891385767791</v>
      </c>
      <c r="V211" s="19">
        <v>15</v>
      </c>
      <c r="W211" s="20">
        <v>7.0754716981132075</v>
      </c>
      <c r="X211" s="19">
        <v>45</v>
      </c>
      <c r="Y211" s="20">
        <v>9.5744680851063837</v>
      </c>
      <c r="Z211" s="20">
        <v>32.521434138737334</v>
      </c>
      <c r="AA211" s="20">
        <v>46.102883865939205</v>
      </c>
      <c r="AB211" s="19">
        <v>567</v>
      </c>
      <c r="AC211" s="20">
        <v>7.5893454691473696</v>
      </c>
      <c r="AD211" s="20">
        <v>88.531047265987027</v>
      </c>
      <c r="AE211" s="20">
        <v>66.324033284385706</v>
      </c>
      <c r="AF211" s="20">
        <v>60.771704180064312</v>
      </c>
      <c r="AG211" s="20">
        <v>81.05188343994314</v>
      </c>
      <c r="AH211" s="20">
        <v>35.603169944232462</v>
      </c>
      <c r="AI211" s="20">
        <v>29.879659524508366</v>
      </c>
      <c r="AJ211" s="3">
        <v>725.76247689463958</v>
      </c>
      <c r="AK211" s="6">
        <v>5411</v>
      </c>
      <c r="AL211" s="6">
        <v>4157</v>
      </c>
      <c r="AM211" s="6">
        <v>1098</v>
      </c>
      <c r="AN211" s="6">
        <v>276</v>
      </c>
      <c r="AO211" s="6">
        <v>0</v>
      </c>
      <c r="AP211" s="6">
        <v>6</v>
      </c>
      <c r="AQ211" s="6">
        <v>182</v>
      </c>
      <c r="AR211" s="6">
        <v>1962</v>
      </c>
      <c r="AS211" s="6">
        <v>17.766911165444174</v>
      </c>
      <c r="AT211" s="138">
        <v>43</v>
      </c>
      <c r="AU211" s="138">
        <v>3</v>
      </c>
      <c r="AV211" s="138">
        <v>11</v>
      </c>
      <c r="AW211" s="138">
        <v>64</v>
      </c>
      <c r="AX211" s="138">
        <v>121</v>
      </c>
      <c r="AY211" s="6">
        <v>19.3419740777667</v>
      </c>
      <c r="AZ211" s="6">
        <v>32</v>
      </c>
      <c r="BA211" s="6">
        <v>0.62147989900951639</v>
      </c>
      <c r="BB211" s="6">
        <v>68</v>
      </c>
      <c r="BC211" s="6">
        <v>651</v>
      </c>
      <c r="BD211" s="6">
        <v>5.8052434456928843</v>
      </c>
      <c r="BE211" s="6">
        <v>14</v>
      </c>
      <c r="BF211" s="6">
        <v>1.6726403823178015</v>
      </c>
      <c r="BG211" s="6">
        <v>466</v>
      </c>
      <c r="BH211" s="6">
        <v>5.5337845861536641</v>
      </c>
      <c r="BI211" s="6">
        <v>118</v>
      </c>
      <c r="BJ211" s="6">
        <v>11.741293532338307</v>
      </c>
      <c r="BK211" s="6">
        <v>843</v>
      </c>
    </row>
    <row r="212" spans="1:63" x14ac:dyDescent="0.35">
      <c r="A212" s="28">
        <v>206</v>
      </c>
      <c r="C212" s="18" t="s">
        <v>11</v>
      </c>
      <c r="D212" s="15">
        <v>1117</v>
      </c>
      <c r="E212" s="19">
        <v>0</v>
      </c>
      <c r="F212" s="19">
        <v>49</v>
      </c>
      <c r="G212" s="19">
        <v>214</v>
      </c>
      <c r="H212" s="19">
        <v>399</v>
      </c>
      <c r="I212" s="19">
        <v>13</v>
      </c>
      <c r="J212" s="20">
        <v>54.505169867060566</v>
      </c>
      <c r="K212" s="20">
        <v>53</v>
      </c>
      <c r="L212" s="20">
        <v>19.272727272727273</v>
      </c>
      <c r="M212" s="19">
        <v>8</v>
      </c>
      <c r="N212" s="20">
        <v>8.5106382978723403</v>
      </c>
      <c r="O212" s="20">
        <v>97</v>
      </c>
      <c r="P212" s="20">
        <v>95.049504950495049</v>
      </c>
      <c r="Q212" s="20">
        <v>27.462121212121211</v>
      </c>
      <c r="R212" s="19">
        <v>11</v>
      </c>
      <c r="S212" s="20">
        <v>13.414634146341465</v>
      </c>
      <c r="T212" s="19">
        <v>10</v>
      </c>
      <c r="U212" s="20">
        <v>25</v>
      </c>
      <c r="V212" s="19">
        <v>9</v>
      </c>
      <c r="W212" s="20">
        <v>26.47058823529412</v>
      </c>
      <c r="X212" s="19">
        <v>21</v>
      </c>
      <c r="Y212" s="20">
        <v>28.378378378378379</v>
      </c>
      <c r="Z212" s="20">
        <v>37.698412698412696</v>
      </c>
      <c r="AA212" s="20">
        <v>12.698412698412698</v>
      </c>
      <c r="AB212" s="19">
        <v>102</v>
      </c>
      <c r="AC212" s="20">
        <v>29.394812680115272</v>
      </c>
      <c r="AD212" s="20">
        <v>61.271676300578036</v>
      </c>
      <c r="AE212" s="20">
        <v>44.090909090909093</v>
      </c>
      <c r="AF212" s="20">
        <v>33.333333333333329</v>
      </c>
      <c r="AG212" s="20">
        <v>52.892561983471076</v>
      </c>
      <c r="AH212" s="20">
        <v>44.680851063829785</v>
      </c>
      <c r="AI212" s="20">
        <v>16.595744680851062</v>
      </c>
      <c r="AJ212" s="3">
        <v>369</v>
      </c>
      <c r="AK212" s="6">
        <v>0</v>
      </c>
      <c r="AL212" s="6">
        <v>537</v>
      </c>
      <c r="AM212" s="6">
        <v>0</v>
      </c>
      <c r="AN212" s="6">
        <v>95</v>
      </c>
      <c r="AO212" s="6">
        <v>0</v>
      </c>
      <c r="AP212" s="6">
        <v>0</v>
      </c>
      <c r="AQ212" s="6">
        <v>18</v>
      </c>
      <c r="AR212" s="6">
        <v>43</v>
      </c>
      <c r="AS212" s="6">
        <v>6.5052950075642961</v>
      </c>
      <c r="AT212" s="138">
        <v>5</v>
      </c>
      <c r="AU212" s="138">
        <v>27</v>
      </c>
      <c r="AV212" s="138">
        <v>0</v>
      </c>
      <c r="AW212" s="138">
        <v>0</v>
      </c>
      <c r="AX212" s="138">
        <v>32</v>
      </c>
      <c r="AY212" s="6">
        <v>56.038647342995176</v>
      </c>
      <c r="AZ212" s="6">
        <v>4</v>
      </c>
      <c r="BA212" s="6">
        <v>1.4814814814814816</v>
      </c>
      <c r="BB212" s="6">
        <v>0</v>
      </c>
      <c r="BC212" s="6">
        <v>89</v>
      </c>
      <c r="BD212" s="6">
        <v>13.383458646616543</v>
      </c>
      <c r="BE212" s="6">
        <v>5</v>
      </c>
      <c r="BF212" s="6">
        <v>2.4752475247524752</v>
      </c>
      <c r="BG212" s="6">
        <v>69</v>
      </c>
      <c r="BH212" s="6">
        <v>17.512690355329948</v>
      </c>
      <c r="BI212" s="6">
        <v>10</v>
      </c>
      <c r="BJ212" s="6">
        <v>71.428571428571431</v>
      </c>
      <c r="BK212" s="6">
        <v>214</v>
      </c>
    </row>
    <row r="213" spans="1:63" x14ac:dyDescent="0.35">
      <c r="A213" s="28">
        <v>207</v>
      </c>
      <c r="C213" s="18" t="s">
        <v>281</v>
      </c>
      <c r="D213" s="15">
        <v>865</v>
      </c>
      <c r="E213" s="19">
        <v>0</v>
      </c>
      <c r="F213" s="19">
        <v>0</v>
      </c>
      <c r="G213" s="19">
        <v>9</v>
      </c>
      <c r="H213" s="19">
        <v>732</v>
      </c>
      <c r="I213" s="19">
        <v>122</v>
      </c>
      <c r="J213" s="20">
        <v>50.867052023121381</v>
      </c>
      <c r="K213" s="20">
        <v>14</v>
      </c>
      <c r="L213" s="20">
        <v>4.946996466431095</v>
      </c>
      <c r="M213" s="19">
        <v>0</v>
      </c>
      <c r="N213" s="20">
        <v>0</v>
      </c>
      <c r="O213" s="20">
        <v>52</v>
      </c>
      <c r="P213" s="20">
        <v>86.79245283018868</v>
      </c>
      <c r="Q213" s="20">
        <v>50.11709601873536</v>
      </c>
      <c r="R213" s="19">
        <v>0</v>
      </c>
      <c r="S213" s="20">
        <v>0</v>
      </c>
      <c r="T213" s="19">
        <v>0</v>
      </c>
      <c r="U213" s="20">
        <v>0</v>
      </c>
      <c r="V213" s="19">
        <v>0</v>
      </c>
      <c r="W213" s="20">
        <v>0</v>
      </c>
      <c r="X213" s="19">
        <v>0</v>
      </c>
      <c r="Y213" s="20">
        <v>0</v>
      </c>
      <c r="Z213" s="20">
        <v>27.816901408450708</v>
      </c>
      <c r="AA213" s="20">
        <v>12.676056338028168</v>
      </c>
      <c r="AB213" s="19">
        <v>33</v>
      </c>
      <c r="AC213" s="20">
        <v>6.0109289617486334</v>
      </c>
      <c r="AD213" s="20">
        <v>82.596685082872924</v>
      </c>
      <c r="AE213" s="20">
        <v>55.851063829787229</v>
      </c>
      <c r="AF213" s="20">
        <v>0</v>
      </c>
      <c r="AG213" s="20">
        <v>69.479606188466946</v>
      </c>
      <c r="AH213" s="20">
        <v>66.862745098039213</v>
      </c>
      <c r="AI213" s="20">
        <v>11.568627450980392</v>
      </c>
      <c r="AJ213" s="3">
        <v>641.92307692307691</v>
      </c>
      <c r="AK213" s="6">
        <v>148</v>
      </c>
      <c r="AL213" s="6">
        <v>489</v>
      </c>
      <c r="AM213" s="6">
        <v>0</v>
      </c>
      <c r="AN213" s="6">
        <v>0</v>
      </c>
      <c r="AO213" s="6">
        <v>0</v>
      </c>
      <c r="AP213" s="6">
        <v>0</v>
      </c>
      <c r="AQ213" s="6">
        <v>169</v>
      </c>
      <c r="AR213" s="6">
        <v>6</v>
      </c>
      <c r="AS213" s="6">
        <v>0.7100591715976331</v>
      </c>
      <c r="AT213" s="138"/>
      <c r="AU213" s="138"/>
      <c r="AV213" s="138"/>
      <c r="AW213" s="138"/>
      <c r="AX213" s="138"/>
      <c r="AY213" s="6">
        <v>8.104886769964244</v>
      </c>
      <c r="AZ213" s="6">
        <v>0</v>
      </c>
      <c r="BA213" s="6">
        <v>0</v>
      </c>
      <c r="BB213" s="6">
        <v>8</v>
      </c>
      <c r="BC213" s="6">
        <v>260</v>
      </c>
      <c r="BD213" s="6">
        <v>30.092592592592592</v>
      </c>
      <c r="BE213" s="6">
        <v>0</v>
      </c>
      <c r="BF213" s="6">
        <v>0</v>
      </c>
      <c r="BG213" s="6">
        <v>165</v>
      </c>
      <c r="BH213" s="6">
        <v>22.790055248618785</v>
      </c>
      <c r="BI213" s="6">
        <v>95</v>
      </c>
      <c r="BJ213" s="6">
        <v>77.235772357723576</v>
      </c>
      <c r="BK213" s="6">
        <v>9</v>
      </c>
    </row>
    <row r="214" spans="1:63" x14ac:dyDescent="0.35">
      <c r="A214" s="28">
        <v>208</v>
      </c>
      <c r="C214" s="18" t="s">
        <v>14</v>
      </c>
      <c r="D214" s="15">
        <v>797</v>
      </c>
      <c r="E214" s="19">
        <v>3</v>
      </c>
      <c r="F214" s="19">
        <v>10</v>
      </c>
      <c r="G214" s="19">
        <v>29</v>
      </c>
      <c r="H214" s="19">
        <v>608</v>
      </c>
      <c r="I214" s="19">
        <v>147</v>
      </c>
      <c r="J214" s="20">
        <v>46.800501882057716</v>
      </c>
      <c r="K214" s="20">
        <v>19</v>
      </c>
      <c r="L214" s="20">
        <v>9.1346153846153832</v>
      </c>
      <c r="M214" s="19">
        <v>0</v>
      </c>
      <c r="N214" s="20">
        <v>0</v>
      </c>
      <c r="O214" s="20">
        <v>68</v>
      </c>
      <c r="P214" s="20">
        <v>74.647887323943664</v>
      </c>
      <c r="Q214" s="20">
        <v>47.854356306892065</v>
      </c>
      <c r="R214" s="19">
        <v>0</v>
      </c>
      <c r="S214" s="20">
        <v>0</v>
      </c>
      <c r="T214" s="19">
        <v>0</v>
      </c>
      <c r="U214" s="20">
        <v>0</v>
      </c>
      <c r="V214" s="19">
        <v>0</v>
      </c>
      <c r="W214" s="20">
        <v>0</v>
      </c>
      <c r="X214" s="19">
        <v>0</v>
      </c>
      <c r="Y214" s="20">
        <v>0</v>
      </c>
      <c r="Z214" s="20">
        <v>29.61165048543689</v>
      </c>
      <c r="AA214" s="20">
        <v>10.679611650485436</v>
      </c>
      <c r="AB214" s="19">
        <v>27</v>
      </c>
      <c r="AC214" s="20">
        <v>7.6271186440677967</v>
      </c>
      <c r="AD214" s="20">
        <v>66.875</v>
      </c>
      <c r="AE214" s="20">
        <v>34.827586206896548</v>
      </c>
      <c r="AF214" s="20">
        <v>70.588235294117652</v>
      </c>
      <c r="AG214" s="20">
        <v>51.14638447971781</v>
      </c>
      <c r="AH214" s="20">
        <v>57.460317460317455</v>
      </c>
      <c r="AI214" s="20">
        <v>15.873015873015872</v>
      </c>
      <c r="AJ214" s="3">
        <v>436.90476190476193</v>
      </c>
      <c r="AK214" s="6">
        <v>0</v>
      </c>
      <c r="AL214" s="6">
        <v>92</v>
      </c>
      <c r="AM214" s="6">
        <v>0</v>
      </c>
      <c r="AN214" s="6">
        <v>523</v>
      </c>
      <c r="AO214" s="6">
        <v>0</v>
      </c>
      <c r="AP214" s="6">
        <v>6</v>
      </c>
      <c r="AQ214" s="6">
        <v>107</v>
      </c>
      <c r="AR214" s="6">
        <v>31</v>
      </c>
      <c r="AS214" s="6">
        <v>3.984575835475578</v>
      </c>
      <c r="AT214" s="138">
        <v>3</v>
      </c>
      <c r="AU214" s="138">
        <v>0</v>
      </c>
      <c r="AV214" s="138">
        <v>0</v>
      </c>
      <c r="AW214" s="138">
        <v>0</v>
      </c>
      <c r="AX214" s="138">
        <v>3</v>
      </c>
      <c r="AY214" s="6">
        <v>15.435356200527705</v>
      </c>
      <c r="AZ214" s="6">
        <v>13</v>
      </c>
      <c r="BA214" s="6">
        <v>6.403940886699508</v>
      </c>
      <c r="BB214" s="6">
        <v>9</v>
      </c>
      <c r="BC214" s="6">
        <v>215</v>
      </c>
      <c r="BD214" s="6">
        <v>27.458492975734355</v>
      </c>
      <c r="BE214" s="6">
        <v>6</v>
      </c>
      <c r="BF214" s="6">
        <v>19.35483870967742</v>
      </c>
      <c r="BG214" s="6">
        <v>119</v>
      </c>
      <c r="BH214" s="6">
        <v>19.833333333333332</v>
      </c>
      <c r="BI214" s="6">
        <v>89</v>
      </c>
      <c r="BJ214" s="6">
        <v>59.731543624161077</v>
      </c>
      <c r="BK214" s="6">
        <v>29</v>
      </c>
    </row>
    <row r="215" spans="1:63" x14ac:dyDescent="0.35">
      <c r="A215" s="28">
        <v>209</v>
      </c>
      <c r="C215" s="18" t="s">
        <v>18</v>
      </c>
      <c r="D215" s="15">
        <v>1659</v>
      </c>
      <c r="E215" s="19">
        <v>9</v>
      </c>
      <c r="F215" s="19">
        <v>48</v>
      </c>
      <c r="G215" s="19">
        <v>121</v>
      </c>
      <c r="H215" s="19">
        <v>1376</v>
      </c>
      <c r="I215" s="19">
        <v>117</v>
      </c>
      <c r="J215" s="20">
        <v>54.671488848704044</v>
      </c>
      <c r="K215" s="20">
        <v>95</v>
      </c>
      <c r="L215" s="20">
        <v>12.402088772845952</v>
      </c>
      <c r="M215" s="19">
        <v>5</v>
      </c>
      <c r="N215" s="20">
        <v>8.4745762711864394</v>
      </c>
      <c r="O215" s="20">
        <v>130</v>
      </c>
      <c r="P215" s="20">
        <v>84.732824427480907</v>
      </c>
      <c r="Q215" s="20">
        <v>29.543994861913937</v>
      </c>
      <c r="R215" s="19">
        <v>0</v>
      </c>
      <c r="S215" s="20">
        <v>0</v>
      </c>
      <c r="T215" s="19">
        <v>3</v>
      </c>
      <c r="U215" s="20">
        <v>10</v>
      </c>
      <c r="V215" s="19">
        <v>5</v>
      </c>
      <c r="W215" s="118">
        <v>10</v>
      </c>
      <c r="X215" s="118">
        <v>4</v>
      </c>
      <c r="Y215" s="118">
        <v>5.4794520547945202</v>
      </c>
      <c r="Z215" s="20">
        <v>20.080321285140563</v>
      </c>
      <c r="AA215" s="20">
        <v>26.773761713520749</v>
      </c>
      <c r="AB215" s="19">
        <v>71</v>
      </c>
      <c r="AC215" s="20">
        <v>7.0787637088733799</v>
      </c>
      <c r="AD215" s="20">
        <v>78.67768595041322</v>
      </c>
      <c r="AE215" s="20">
        <v>53.236459709379126</v>
      </c>
      <c r="AF215" s="20">
        <v>45.263157894736842</v>
      </c>
      <c r="AG215" s="20">
        <v>66.048387096774192</v>
      </c>
      <c r="AH215" s="20">
        <v>53.421633554083883</v>
      </c>
      <c r="AI215" s="20">
        <v>21.41280353200883</v>
      </c>
      <c r="AJ215" s="3">
        <v>561.04651162790697</v>
      </c>
      <c r="AK215" s="6">
        <v>833</v>
      </c>
      <c r="AL215" s="6">
        <v>346</v>
      </c>
      <c r="AM215" s="6">
        <v>3</v>
      </c>
      <c r="AN215" s="6">
        <v>10</v>
      </c>
      <c r="AO215" s="6">
        <v>0</v>
      </c>
      <c r="AP215" s="6">
        <v>7</v>
      </c>
      <c r="AQ215" s="6">
        <v>410</v>
      </c>
      <c r="AR215" s="6">
        <v>173</v>
      </c>
      <c r="AS215" s="6">
        <v>10.712074303405572</v>
      </c>
      <c r="AT215" s="138">
        <v>22</v>
      </c>
      <c r="AU215" s="138">
        <v>0</v>
      </c>
      <c r="AV215" s="138">
        <v>1</v>
      </c>
      <c r="AW215" s="138">
        <v>0</v>
      </c>
      <c r="AX215" s="138">
        <v>23</v>
      </c>
      <c r="AY215" s="6">
        <v>10.519724483406387</v>
      </c>
      <c r="AZ215" s="6">
        <v>12</v>
      </c>
      <c r="BA215" s="6">
        <v>1.5915119363395225</v>
      </c>
      <c r="BB215" s="6">
        <v>7</v>
      </c>
      <c r="BC215" s="6">
        <v>616</v>
      </c>
      <c r="BD215" s="6">
        <v>37.220543806646525</v>
      </c>
      <c r="BE215" s="6">
        <v>24</v>
      </c>
      <c r="BF215" s="6">
        <v>19.2</v>
      </c>
      <c r="BG215" s="6">
        <v>495</v>
      </c>
      <c r="BH215" s="6">
        <v>36.29032258064516</v>
      </c>
      <c r="BI215" s="6">
        <v>93</v>
      </c>
      <c r="BJ215" s="6">
        <v>79.487179487179489</v>
      </c>
      <c r="BK215" s="6">
        <v>121</v>
      </c>
    </row>
    <row r="216" spans="1:63" x14ac:dyDescent="0.35">
      <c r="A216" s="28">
        <v>210</v>
      </c>
      <c r="C216" s="18"/>
      <c r="D216" s="15"/>
      <c r="E216" s="19"/>
      <c r="F216" s="19"/>
      <c r="G216" s="19"/>
      <c r="H216" s="19"/>
      <c r="I216" s="19"/>
      <c r="J216" s="20"/>
      <c r="K216" s="20"/>
      <c r="L216" s="20"/>
      <c r="M216" s="19"/>
      <c r="N216" s="20"/>
      <c r="O216" s="20"/>
      <c r="P216" s="20"/>
      <c r="Q216" s="20"/>
      <c r="R216" s="19"/>
      <c r="S216" s="20"/>
      <c r="T216" s="19">
        <v>346</v>
      </c>
      <c r="U216" s="20">
        <v>14.32712215320911</v>
      </c>
      <c r="V216" s="19">
        <v>450</v>
      </c>
      <c r="W216" s="20">
        <v>21.929824561403507</v>
      </c>
      <c r="X216" s="19">
        <v>800</v>
      </c>
      <c r="Y216" s="20">
        <v>17.917133258678611</v>
      </c>
      <c r="Z216" s="20">
        <v>27.272172560026846</v>
      </c>
      <c r="AA216" s="20">
        <v>41.080635811697228</v>
      </c>
      <c r="AB216" s="19">
        <v>3866</v>
      </c>
      <c r="AC216" s="20">
        <v>8.5127934117232567</v>
      </c>
      <c r="AD216" s="20">
        <v>81.90563951345375</v>
      </c>
      <c r="AE216" s="20">
        <v>58.342681382305052</v>
      </c>
      <c r="AF216" s="20">
        <v>53.446174678402173</v>
      </c>
      <c r="AG216" s="20">
        <v>73.096172930059979</v>
      </c>
      <c r="AH216" s="20">
        <v>41.250948987338667</v>
      </c>
      <c r="AI216" s="20">
        <v>26.770014449097545</v>
      </c>
      <c r="AJ216" s="3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>
        <v>16.22464898595944</v>
      </c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</row>
    <row r="217" spans="1:63" x14ac:dyDescent="0.35">
      <c r="A217" s="28">
        <v>211</v>
      </c>
      <c r="B217" s="21" t="s">
        <v>37</v>
      </c>
      <c r="C217" s="18" t="s">
        <v>26</v>
      </c>
      <c r="D217" s="15">
        <v>93</v>
      </c>
      <c r="E217" s="19">
        <v>0</v>
      </c>
      <c r="F217" s="19">
        <v>9</v>
      </c>
      <c r="G217" s="19">
        <v>32</v>
      </c>
      <c r="H217" s="19">
        <v>49</v>
      </c>
      <c r="I217" s="19">
        <v>8</v>
      </c>
      <c r="J217" s="20">
        <v>46.236559139784944</v>
      </c>
      <c r="K217" s="20">
        <v>4</v>
      </c>
      <c r="L217" s="20">
        <v>12.121212121212121</v>
      </c>
      <c r="M217" s="19">
        <v>0</v>
      </c>
      <c r="N217" s="20">
        <v>0</v>
      </c>
      <c r="O217" s="20">
        <v>4</v>
      </c>
      <c r="P217" s="20">
        <v>100</v>
      </c>
      <c r="Q217" s="20">
        <v>30.588235294117649</v>
      </c>
      <c r="R217" s="19">
        <v>9</v>
      </c>
      <c r="S217" s="20">
        <v>40.909090909090914</v>
      </c>
      <c r="T217" s="19">
        <v>3</v>
      </c>
      <c r="U217" s="20">
        <v>23.076923076923077</v>
      </c>
      <c r="V217" s="19">
        <v>5</v>
      </c>
      <c r="W217" s="118">
        <v>100</v>
      </c>
      <c r="X217" s="118">
        <v>9</v>
      </c>
      <c r="Y217" s="118">
        <v>33.333333333333329</v>
      </c>
      <c r="Z217" s="20">
        <v>25.925925925925924</v>
      </c>
      <c r="AA217" s="20">
        <v>11.111111111111111</v>
      </c>
      <c r="AB217" s="19">
        <v>11</v>
      </c>
      <c r="AC217" s="20">
        <v>22</v>
      </c>
      <c r="AD217" s="20">
        <v>65.384615384615387</v>
      </c>
      <c r="AE217" s="20">
        <v>36.363636363636367</v>
      </c>
      <c r="AF217" s="20">
        <v>33.333333333333329</v>
      </c>
      <c r="AG217" s="20">
        <v>58.536585365853654</v>
      </c>
      <c r="AH217" s="20">
        <v>36.666666666666664</v>
      </c>
      <c r="AI217" s="20">
        <v>20</v>
      </c>
      <c r="AJ217" s="3">
        <v>368.42105263157896</v>
      </c>
      <c r="AK217" s="6">
        <v>0</v>
      </c>
      <c r="AL217" s="6">
        <v>0</v>
      </c>
      <c r="AM217" s="6">
        <v>0</v>
      </c>
      <c r="AN217" s="6">
        <v>85</v>
      </c>
      <c r="AO217" s="6">
        <v>0</v>
      </c>
      <c r="AP217" s="6">
        <v>0</v>
      </c>
      <c r="AQ217" s="6">
        <v>3</v>
      </c>
      <c r="AR217" s="6">
        <v>24</v>
      </c>
      <c r="AS217" s="6">
        <v>24.742268041237114</v>
      </c>
      <c r="AT217" s="138">
        <v>0</v>
      </c>
      <c r="AU217" s="138">
        <v>0</v>
      </c>
      <c r="AV217" s="138">
        <v>0</v>
      </c>
      <c r="AW217" s="138">
        <v>0</v>
      </c>
      <c r="AX217" s="138">
        <v>0</v>
      </c>
      <c r="AY217" s="6">
        <v>72.826086956521735</v>
      </c>
      <c r="AZ217" s="6">
        <v>0</v>
      </c>
      <c r="BA217" s="6">
        <v>0</v>
      </c>
      <c r="BB217" s="6">
        <v>0</v>
      </c>
      <c r="BC217" s="6">
        <v>16</v>
      </c>
      <c r="BD217" s="6">
        <v>17.391304347826086</v>
      </c>
      <c r="BE217" s="6">
        <v>3</v>
      </c>
      <c r="BF217" s="6">
        <v>9.0909090909090917</v>
      </c>
      <c r="BG217" s="6">
        <v>15</v>
      </c>
      <c r="BH217" s="6">
        <v>28.30188679245283</v>
      </c>
      <c r="BI217" s="6">
        <v>0</v>
      </c>
      <c r="BJ217" s="6">
        <v>0</v>
      </c>
      <c r="BK217" s="6">
        <v>32</v>
      </c>
    </row>
    <row r="218" spans="1:63" x14ac:dyDescent="0.35">
      <c r="A218" s="28">
        <v>212</v>
      </c>
      <c r="C218" s="18" t="s">
        <v>22</v>
      </c>
      <c r="D218" s="15">
        <v>357</v>
      </c>
      <c r="E218" s="19">
        <v>17</v>
      </c>
      <c r="F218" s="19">
        <v>29</v>
      </c>
      <c r="G218" s="19">
        <v>77</v>
      </c>
      <c r="H218" s="19">
        <v>251</v>
      </c>
      <c r="I218" s="19">
        <v>0</v>
      </c>
      <c r="J218" s="20">
        <v>39.495798319327733</v>
      </c>
      <c r="K218" s="20">
        <v>7</v>
      </c>
      <c r="L218" s="20">
        <v>2.9535864978902953</v>
      </c>
      <c r="M218" s="19">
        <v>5</v>
      </c>
      <c r="N218" s="20">
        <v>19.230769230769234</v>
      </c>
      <c r="O218" s="20">
        <v>0</v>
      </c>
      <c r="P218" s="20">
        <v>0</v>
      </c>
      <c r="Q218" s="20">
        <v>3.125</v>
      </c>
      <c r="R218" s="19">
        <v>5</v>
      </c>
      <c r="S218" s="20">
        <v>7.2463768115942031</v>
      </c>
      <c r="T218" s="19">
        <v>5</v>
      </c>
      <c r="U218" s="20">
        <v>10.869565217391305</v>
      </c>
      <c r="V218" s="19">
        <v>9</v>
      </c>
      <c r="W218" s="118">
        <v>42.857142857142854</v>
      </c>
      <c r="X218" s="118">
        <v>4</v>
      </c>
      <c r="Y218" s="118">
        <v>7.1428571428571423</v>
      </c>
      <c r="Z218" s="20">
        <v>14.83050847457627</v>
      </c>
      <c r="AA218" s="20">
        <v>69.491525423728817</v>
      </c>
      <c r="AB218" s="19">
        <v>51</v>
      </c>
      <c r="AC218" s="20">
        <v>22.077922077922079</v>
      </c>
      <c r="AD218" s="20">
        <v>78.666666666666657</v>
      </c>
      <c r="AE218" s="20">
        <v>30.303030303030305</v>
      </c>
      <c r="AF218" s="20">
        <v>42.553191489361701</v>
      </c>
      <c r="AG218" s="20">
        <v>71.05263157894737</v>
      </c>
      <c r="AH218" s="20">
        <v>33.707865168539328</v>
      </c>
      <c r="AI218" s="20">
        <v>31.460674157303369</v>
      </c>
      <c r="AJ218" s="3">
        <v>398</v>
      </c>
      <c r="AK218" s="6">
        <v>6</v>
      </c>
      <c r="AL218" s="6">
        <v>4</v>
      </c>
      <c r="AM218" s="6">
        <v>29</v>
      </c>
      <c r="AN218" s="6">
        <v>296</v>
      </c>
      <c r="AO218" s="6">
        <v>0</v>
      </c>
      <c r="AP218" s="6">
        <v>0</v>
      </c>
      <c r="AQ218" s="6">
        <v>6</v>
      </c>
      <c r="AR218" s="6">
        <v>175</v>
      </c>
      <c r="AS218" s="6">
        <v>50.143266475644701</v>
      </c>
      <c r="AT218" s="138">
        <v>1</v>
      </c>
      <c r="AU218" s="138">
        <v>0</v>
      </c>
      <c r="AV218" s="138">
        <v>6</v>
      </c>
      <c r="AW218" s="138">
        <v>2</v>
      </c>
      <c r="AX218" s="138">
        <v>9</v>
      </c>
      <c r="AY218" s="6">
        <v>90.123456790123456</v>
      </c>
      <c r="AZ218" s="6">
        <v>5</v>
      </c>
      <c r="BA218" s="6">
        <v>2.1551724137931036</v>
      </c>
      <c r="BB218" s="6">
        <v>0</v>
      </c>
      <c r="BC218" s="6">
        <v>22</v>
      </c>
      <c r="BD218" s="6">
        <v>6.0773480662983426</v>
      </c>
      <c r="BE218" s="6">
        <v>4</v>
      </c>
      <c r="BF218" s="6">
        <v>5.1282051282051277</v>
      </c>
      <c r="BG218" s="6">
        <v>12</v>
      </c>
      <c r="BH218" s="6">
        <v>4.7619047619047619</v>
      </c>
      <c r="BI218" s="6">
        <v>0</v>
      </c>
      <c r="BJ218" s="6">
        <v>0</v>
      </c>
      <c r="BK218" s="6">
        <v>77</v>
      </c>
    </row>
    <row r="219" spans="1:63" x14ac:dyDescent="0.35">
      <c r="A219" s="28">
        <v>213</v>
      </c>
      <c r="C219" s="18" t="s">
        <v>134</v>
      </c>
      <c r="D219" s="15">
        <v>162</v>
      </c>
      <c r="E219" s="19">
        <v>0</v>
      </c>
      <c r="F219" s="19">
        <v>0</v>
      </c>
      <c r="G219" s="19">
        <v>7</v>
      </c>
      <c r="H219" s="19">
        <v>107</v>
      </c>
      <c r="I219" s="19">
        <v>46</v>
      </c>
      <c r="J219" s="20">
        <v>56.79012345679012</v>
      </c>
      <c r="K219" s="20">
        <v>7</v>
      </c>
      <c r="L219" s="20">
        <v>13.461538461538462</v>
      </c>
      <c r="M219" s="19">
        <v>0</v>
      </c>
      <c r="N219" s="20">
        <v>0</v>
      </c>
      <c r="O219" s="20">
        <v>10</v>
      </c>
      <c r="P219" s="20">
        <v>100</v>
      </c>
      <c r="Q219" s="20">
        <v>23.648648648648649</v>
      </c>
      <c r="R219" s="19">
        <v>0</v>
      </c>
      <c r="S219" s="20">
        <v>0</v>
      </c>
      <c r="T219" s="19">
        <v>0</v>
      </c>
      <c r="U219" s="20">
        <v>0</v>
      </c>
      <c r="V219" s="19">
        <v>0</v>
      </c>
      <c r="W219" s="118">
        <v>0</v>
      </c>
      <c r="X219" s="118">
        <v>0</v>
      </c>
      <c r="Y219" s="118">
        <v>0</v>
      </c>
      <c r="Z219" s="20">
        <v>26.530612244897959</v>
      </c>
      <c r="AA219" s="20">
        <v>53.061224489795919</v>
      </c>
      <c r="AB219" s="19">
        <v>12</v>
      </c>
      <c r="AC219" s="20">
        <v>15.384615384615385</v>
      </c>
      <c r="AD219" s="20">
        <v>71.428571428571431</v>
      </c>
      <c r="AE219" s="20">
        <v>52.830188679245282</v>
      </c>
      <c r="AF219" s="20">
        <v>100</v>
      </c>
      <c r="AG219" s="20">
        <v>58.947368421052623</v>
      </c>
      <c r="AH219" s="20">
        <v>30.64516129032258</v>
      </c>
      <c r="AI219" s="20">
        <v>22.58064516129032</v>
      </c>
      <c r="AJ219" s="3">
        <v>537.5</v>
      </c>
      <c r="AK219" s="6">
        <v>0</v>
      </c>
      <c r="AL219" s="6">
        <v>93</v>
      </c>
      <c r="AM219" s="6">
        <v>0</v>
      </c>
      <c r="AN219" s="6">
        <v>31</v>
      </c>
      <c r="AO219" s="6">
        <v>0</v>
      </c>
      <c r="AP219" s="6">
        <v>0</v>
      </c>
      <c r="AQ219" s="6">
        <v>34</v>
      </c>
      <c r="AR219" s="6">
        <v>6</v>
      </c>
      <c r="AS219" s="6">
        <v>3.8961038961038961</v>
      </c>
      <c r="AT219" s="138">
        <v>0</v>
      </c>
      <c r="AU219" s="138">
        <v>0</v>
      </c>
      <c r="AV219" s="138">
        <v>0</v>
      </c>
      <c r="AW219" s="138">
        <v>0</v>
      </c>
      <c r="AX219" s="138">
        <v>0</v>
      </c>
      <c r="AY219" s="6">
        <v>38.461538461538467</v>
      </c>
      <c r="AZ219" s="6">
        <v>0</v>
      </c>
      <c r="BA219" s="6">
        <v>0</v>
      </c>
      <c r="BB219" s="6">
        <v>11</v>
      </c>
      <c r="BC219" s="6">
        <v>42</v>
      </c>
      <c r="BD219" s="6">
        <v>26.582278481012654</v>
      </c>
      <c r="BE219" s="6">
        <v>0</v>
      </c>
      <c r="BF219" s="6">
        <v>0</v>
      </c>
      <c r="BG219" s="6">
        <v>15</v>
      </c>
      <c r="BH219" s="6">
        <v>14.150943396226415</v>
      </c>
      <c r="BI219" s="6">
        <v>28</v>
      </c>
      <c r="BJ219" s="6">
        <v>60.869565217391312</v>
      </c>
      <c r="BK219" s="6">
        <v>7</v>
      </c>
    </row>
    <row r="220" spans="1:63" x14ac:dyDescent="0.35">
      <c r="A220" s="28">
        <v>214</v>
      </c>
      <c r="C220" s="18" t="s">
        <v>137</v>
      </c>
      <c r="D220" s="15">
        <v>44</v>
      </c>
      <c r="E220" s="19">
        <v>0</v>
      </c>
      <c r="F220" s="19">
        <v>4</v>
      </c>
      <c r="G220" s="19">
        <v>8</v>
      </c>
      <c r="H220" s="19">
        <v>28</v>
      </c>
      <c r="I220" s="19">
        <v>5</v>
      </c>
      <c r="J220" s="20">
        <v>47.727272727272727</v>
      </c>
      <c r="K220" s="20">
        <v>0</v>
      </c>
      <c r="L220" s="20">
        <v>0</v>
      </c>
      <c r="M220" s="19">
        <v>0</v>
      </c>
      <c r="N220" s="20">
        <v>0</v>
      </c>
      <c r="O220" s="20">
        <v>0</v>
      </c>
      <c r="P220" s="20">
        <v>0</v>
      </c>
      <c r="Q220" s="20">
        <v>16.279069767441861</v>
      </c>
      <c r="R220" s="19">
        <v>0</v>
      </c>
      <c r="S220" s="20">
        <v>0</v>
      </c>
      <c r="T220" s="19">
        <v>0</v>
      </c>
      <c r="U220" s="20">
        <v>0</v>
      </c>
      <c r="V220" s="19">
        <v>0</v>
      </c>
      <c r="W220" s="20">
        <v>0</v>
      </c>
      <c r="X220" s="19">
        <v>0</v>
      </c>
      <c r="Y220" s="20">
        <v>0</v>
      </c>
      <c r="Z220" s="20">
        <v>30</v>
      </c>
      <c r="AA220" s="20">
        <v>70</v>
      </c>
      <c r="AB220" s="19">
        <v>6</v>
      </c>
      <c r="AC220" s="20">
        <v>20.689655172413794</v>
      </c>
      <c r="AD220" s="20">
        <v>50</v>
      </c>
      <c r="AE220" s="20">
        <v>35.714285714285715</v>
      </c>
      <c r="AF220" s="20">
        <v>26.666666666666668</v>
      </c>
      <c r="AG220" s="20">
        <v>68.75</v>
      </c>
      <c r="AH220" s="20">
        <v>25</v>
      </c>
      <c r="AI220" s="20">
        <v>75</v>
      </c>
      <c r="AJ220" s="3">
        <v>394.44444444444446</v>
      </c>
      <c r="AK220" s="6">
        <v>20</v>
      </c>
      <c r="AL220" s="6">
        <v>11</v>
      </c>
      <c r="AM220" s="6">
        <v>0</v>
      </c>
      <c r="AN220" s="6">
        <v>5</v>
      </c>
      <c r="AO220" s="6">
        <v>0</v>
      </c>
      <c r="AP220" s="6">
        <v>0</v>
      </c>
      <c r="AQ220" s="6">
        <v>8</v>
      </c>
      <c r="AR220" s="6">
        <v>22</v>
      </c>
      <c r="AS220" s="6">
        <v>53.658536585365859</v>
      </c>
      <c r="AT220" s="138">
        <v>0</v>
      </c>
      <c r="AU220" s="138">
        <v>0</v>
      </c>
      <c r="AV220" s="138">
        <v>0</v>
      </c>
      <c r="AW220" s="138">
        <v>0</v>
      </c>
      <c r="AX220" s="138">
        <v>0</v>
      </c>
      <c r="AY220" s="6">
        <v>50</v>
      </c>
      <c r="AZ220" s="6">
        <v>0</v>
      </c>
      <c r="BA220" s="6">
        <v>0</v>
      </c>
      <c r="BB220" s="6">
        <v>0</v>
      </c>
      <c r="BC220" s="6">
        <v>0</v>
      </c>
      <c r="BD220" s="6">
        <v>0</v>
      </c>
      <c r="BE220" s="6">
        <v>0</v>
      </c>
      <c r="BF220" s="6">
        <v>0</v>
      </c>
      <c r="BG220" s="6">
        <v>0</v>
      </c>
      <c r="BH220" s="6">
        <v>0</v>
      </c>
      <c r="BI220" s="6">
        <v>0</v>
      </c>
      <c r="BJ220" s="6">
        <v>0</v>
      </c>
      <c r="BK220" s="6">
        <v>8</v>
      </c>
    </row>
    <row r="221" spans="1:63" x14ac:dyDescent="0.35">
      <c r="A221" s="28">
        <v>215</v>
      </c>
      <c r="C221" s="18" t="s">
        <v>16</v>
      </c>
      <c r="D221" s="15">
        <v>95</v>
      </c>
      <c r="E221" s="19">
        <v>0</v>
      </c>
      <c r="F221" s="19">
        <v>0</v>
      </c>
      <c r="G221" s="19">
        <v>9</v>
      </c>
      <c r="H221" s="19">
        <v>70</v>
      </c>
      <c r="I221" s="19">
        <v>18</v>
      </c>
      <c r="J221" s="20">
        <v>55.78947368421052</v>
      </c>
      <c r="K221" s="20">
        <v>3</v>
      </c>
      <c r="L221" s="20">
        <v>8.3333333333333321</v>
      </c>
      <c r="M221" s="19">
        <v>0</v>
      </c>
      <c r="N221" s="20">
        <v>0</v>
      </c>
      <c r="O221" s="20">
        <v>6</v>
      </c>
      <c r="P221" s="20">
        <v>100</v>
      </c>
      <c r="Q221" s="20">
        <v>36.781609195402297</v>
      </c>
      <c r="R221" s="19">
        <v>0</v>
      </c>
      <c r="S221" s="20">
        <v>0</v>
      </c>
      <c r="T221" s="19">
        <v>0</v>
      </c>
      <c r="U221" s="20">
        <v>0</v>
      </c>
      <c r="V221" s="19">
        <v>0</v>
      </c>
      <c r="W221" s="118">
        <v>0</v>
      </c>
      <c r="X221" s="118">
        <v>0</v>
      </c>
      <c r="Y221" s="118">
        <v>0</v>
      </c>
      <c r="Z221" s="20">
        <v>6.9767441860465116</v>
      </c>
      <c r="AA221" s="20">
        <v>51.162790697674424</v>
      </c>
      <c r="AB221" s="19">
        <v>6</v>
      </c>
      <c r="AC221" s="20">
        <v>10.344827586206897</v>
      </c>
      <c r="AD221" s="20">
        <v>75.862068965517238</v>
      </c>
      <c r="AE221" s="20">
        <v>69.444444444444443</v>
      </c>
      <c r="AF221" s="20">
        <v>100</v>
      </c>
      <c r="AG221" s="20">
        <v>72.131147540983605</v>
      </c>
      <c r="AH221" s="20">
        <v>48.780487804878049</v>
      </c>
      <c r="AI221" s="20">
        <v>24.390243902439025</v>
      </c>
      <c r="AJ221" s="3">
        <v>443.75</v>
      </c>
      <c r="AK221" s="6">
        <v>55</v>
      </c>
      <c r="AL221" s="6">
        <v>9</v>
      </c>
      <c r="AM221" s="6">
        <v>0</v>
      </c>
      <c r="AN221" s="6">
        <v>0</v>
      </c>
      <c r="AO221" s="6">
        <v>0</v>
      </c>
      <c r="AP221" s="6">
        <v>0</v>
      </c>
      <c r="AQ221" s="6">
        <v>27</v>
      </c>
      <c r="AR221" s="6">
        <v>11</v>
      </c>
      <c r="AS221" s="6">
        <v>12.359550561797752</v>
      </c>
      <c r="AT221" s="138">
        <v>0</v>
      </c>
      <c r="AU221" s="138">
        <v>0</v>
      </c>
      <c r="AV221" s="138">
        <v>0</v>
      </c>
      <c r="AW221" s="138">
        <v>0</v>
      </c>
      <c r="AX221" s="138">
        <v>0</v>
      </c>
      <c r="AY221" s="6">
        <v>17.777777777777779</v>
      </c>
      <c r="AZ221" s="6">
        <v>0</v>
      </c>
      <c r="BA221" s="6">
        <v>0</v>
      </c>
      <c r="BB221" s="6">
        <v>0</v>
      </c>
      <c r="BC221" s="6">
        <v>36</v>
      </c>
      <c r="BD221" s="6">
        <v>38.70967741935484</v>
      </c>
      <c r="BE221" s="6">
        <v>0</v>
      </c>
      <c r="BF221" s="6">
        <v>0</v>
      </c>
      <c r="BG221" s="6">
        <v>20</v>
      </c>
      <c r="BH221" s="6">
        <v>30.76923076923077</v>
      </c>
      <c r="BI221" s="6">
        <v>12</v>
      </c>
      <c r="BJ221" s="6">
        <v>75</v>
      </c>
      <c r="BK221" s="6">
        <v>9</v>
      </c>
    </row>
    <row r="222" spans="1:63" x14ac:dyDescent="0.35">
      <c r="A222" s="28">
        <v>216</v>
      </c>
      <c r="C222" s="18" t="s">
        <v>138</v>
      </c>
      <c r="D222" s="15">
        <v>4816</v>
      </c>
      <c r="E222" s="19">
        <v>45</v>
      </c>
      <c r="F222" s="19">
        <v>137</v>
      </c>
      <c r="G222" s="19">
        <v>1013</v>
      </c>
      <c r="H222" s="19">
        <v>3315</v>
      </c>
      <c r="I222" s="19">
        <v>356</v>
      </c>
      <c r="J222" s="20">
        <v>54.049003322259139</v>
      </c>
      <c r="K222" s="20">
        <v>134</v>
      </c>
      <c r="L222" s="20">
        <v>6.4578313253012052</v>
      </c>
      <c r="M222" s="19">
        <v>16</v>
      </c>
      <c r="N222" s="20">
        <v>3.2323232323232323</v>
      </c>
      <c r="O222" s="20">
        <v>234</v>
      </c>
      <c r="P222" s="20">
        <v>81.465517241379317</v>
      </c>
      <c r="Q222" s="20">
        <v>14.231625835189309</v>
      </c>
      <c r="R222" s="19">
        <v>35</v>
      </c>
      <c r="S222" s="20">
        <v>4.6357615894039732</v>
      </c>
      <c r="T222" s="19">
        <v>24</v>
      </c>
      <c r="U222" s="20">
        <v>6.8767908309455592</v>
      </c>
      <c r="V222" s="19">
        <v>33</v>
      </c>
      <c r="W222" s="20">
        <v>8.4832904884318765</v>
      </c>
      <c r="X222" s="19">
        <v>59</v>
      </c>
      <c r="Y222" s="20">
        <v>7.9514824797843664</v>
      </c>
      <c r="Z222" s="20">
        <v>16.584402764067129</v>
      </c>
      <c r="AA222" s="20">
        <v>51.382033563672259</v>
      </c>
      <c r="AB222" s="19">
        <v>312</v>
      </c>
      <c r="AC222" s="20">
        <v>12.72430668841762</v>
      </c>
      <c r="AD222" s="20">
        <v>67.876344086021504</v>
      </c>
      <c r="AE222" s="20">
        <v>53.171538885824596</v>
      </c>
      <c r="AF222" s="20">
        <v>38.582677165354326</v>
      </c>
      <c r="AG222" s="20">
        <v>65.747572815533985</v>
      </c>
      <c r="AH222" s="20">
        <v>36.768263183357526</v>
      </c>
      <c r="AI222" s="20">
        <v>33.478471214320273</v>
      </c>
      <c r="AJ222" s="3">
        <v>341.43920595533501</v>
      </c>
      <c r="AK222" s="6">
        <v>576</v>
      </c>
      <c r="AL222" s="6">
        <v>526</v>
      </c>
      <c r="AM222" s="6">
        <v>0</v>
      </c>
      <c r="AN222" s="6">
        <v>8</v>
      </c>
      <c r="AO222" s="6">
        <v>0</v>
      </c>
      <c r="AP222" s="6">
        <v>10</v>
      </c>
      <c r="AQ222" s="6">
        <v>3480</v>
      </c>
      <c r="AR222" s="6">
        <v>1481</v>
      </c>
      <c r="AS222" s="6">
        <v>31.828927573608425</v>
      </c>
      <c r="AT222" s="138">
        <v>35</v>
      </c>
      <c r="AU222" s="138">
        <v>0</v>
      </c>
      <c r="AV222" s="138">
        <v>18</v>
      </c>
      <c r="AW222" s="138">
        <v>24</v>
      </c>
      <c r="AX222" s="138">
        <v>77</v>
      </c>
      <c r="AY222" s="6">
        <v>35.466377440347067</v>
      </c>
      <c r="AZ222" s="6">
        <v>10</v>
      </c>
      <c r="BA222" s="6">
        <v>0.48614487117160915</v>
      </c>
      <c r="BB222" s="6">
        <v>31</v>
      </c>
      <c r="BC222" s="6">
        <v>1886</v>
      </c>
      <c r="BD222" s="6">
        <v>39.332638164754954</v>
      </c>
      <c r="BE222" s="6">
        <v>250</v>
      </c>
      <c r="BF222" s="6">
        <v>24.65483234714004</v>
      </c>
      <c r="BG222" s="6">
        <v>1281</v>
      </c>
      <c r="BH222" s="6">
        <v>38.806422296273858</v>
      </c>
      <c r="BI222" s="6">
        <v>313</v>
      </c>
      <c r="BJ222" s="6">
        <v>89.173789173789174</v>
      </c>
      <c r="BK222" s="6">
        <v>1013</v>
      </c>
    </row>
    <row r="223" spans="1:63" x14ac:dyDescent="0.35">
      <c r="A223" s="28">
        <v>217</v>
      </c>
      <c r="C223" s="18" t="s">
        <v>2</v>
      </c>
      <c r="D223" s="15">
        <v>23</v>
      </c>
      <c r="E223" s="19">
        <v>0</v>
      </c>
      <c r="F223" s="19">
        <v>0</v>
      </c>
      <c r="G223" s="19">
        <v>3</v>
      </c>
      <c r="H223" s="19">
        <v>20</v>
      </c>
      <c r="I223" s="19">
        <v>0</v>
      </c>
      <c r="J223" s="20">
        <v>47.826086956521742</v>
      </c>
      <c r="K223" s="20">
        <v>0</v>
      </c>
      <c r="L223" s="20">
        <v>0</v>
      </c>
      <c r="M223" s="19">
        <v>0</v>
      </c>
      <c r="N223" s="20">
        <v>0</v>
      </c>
      <c r="O223" s="20">
        <v>0</v>
      </c>
      <c r="P223" s="20">
        <v>0</v>
      </c>
      <c r="Q223" s="20">
        <v>18.181818181818183</v>
      </c>
      <c r="R223" s="19">
        <v>0</v>
      </c>
      <c r="S223" s="20">
        <v>0</v>
      </c>
      <c r="T223" s="19">
        <v>0</v>
      </c>
      <c r="U223" s="20">
        <v>0</v>
      </c>
      <c r="V223" s="19">
        <v>0</v>
      </c>
      <c r="W223" s="20">
        <v>0</v>
      </c>
      <c r="X223" s="19">
        <v>0</v>
      </c>
      <c r="Y223" s="20">
        <v>0</v>
      </c>
      <c r="Z223" s="20">
        <v>0</v>
      </c>
      <c r="AA223" s="20">
        <v>0</v>
      </c>
      <c r="AB223" s="19">
        <v>0</v>
      </c>
      <c r="AC223" s="20">
        <v>0</v>
      </c>
      <c r="AD223" s="20">
        <v>64.285714285714292</v>
      </c>
      <c r="AE223" s="20">
        <v>42.857142857142854</v>
      </c>
      <c r="AF223" s="20">
        <v>0</v>
      </c>
      <c r="AG223" s="20">
        <v>56.521739130434781</v>
      </c>
      <c r="AH223" s="20">
        <v>75</v>
      </c>
      <c r="AI223" s="20">
        <v>0</v>
      </c>
      <c r="AJ223" s="3">
        <v>550</v>
      </c>
      <c r="AK223" s="6">
        <v>0</v>
      </c>
      <c r="AL223" s="6">
        <v>24</v>
      </c>
      <c r="AM223" s="6">
        <v>0</v>
      </c>
      <c r="AN223" s="6">
        <v>0</v>
      </c>
      <c r="AO223" s="6">
        <v>0</v>
      </c>
      <c r="AP223" s="6">
        <v>0</v>
      </c>
      <c r="AQ223" s="6">
        <v>0</v>
      </c>
      <c r="AR223" s="6">
        <v>3</v>
      </c>
      <c r="AS223" s="6">
        <v>13.043478260869565</v>
      </c>
      <c r="AT223" s="138"/>
      <c r="AU223" s="138"/>
      <c r="AV223" s="138"/>
      <c r="AW223" s="138"/>
      <c r="AX223" s="138"/>
      <c r="AY223" s="6">
        <v>83.333333333333343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6">
        <v>0</v>
      </c>
      <c r="BF223" s="6">
        <v>0</v>
      </c>
      <c r="BG223" s="6">
        <v>0</v>
      </c>
      <c r="BH223" s="6">
        <v>0</v>
      </c>
      <c r="BI223" s="6">
        <v>0</v>
      </c>
      <c r="BJ223" s="6">
        <v>0</v>
      </c>
      <c r="BK223" s="6">
        <v>3</v>
      </c>
    </row>
    <row r="224" spans="1:63" x14ac:dyDescent="0.35">
      <c r="A224" s="28">
        <v>218</v>
      </c>
      <c r="C224" s="18" t="s">
        <v>6</v>
      </c>
      <c r="D224" s="15">
        <v>370</v>
      </c>
      <c r="E224" s="19">
        <v>0</v>
      </c>
      <c r="F224" s="19">
        <v>0</v>
      </c>
      <c r="G224" s="19">
        <v>7</v>
      </c>
      <c r="H224" s="19">
        <v>168</v>
      </c>
      <c r="I224" s="19">
        <v>194</v>
      </c>
      <c r="J224" s="20">
        <v>53.243243243243242</v>
      </c>
      <c r="K224" s="20">
        <v>3</v>
      </c>
      <c r="L224" s="20">
        <v>8.8235294117647065</v>
      </c>
      <c r="M224" s="19">
        <v>0</v>
      </c>
      <c r="N224" s="20">
        <v>0</v>
      </c>
      <c r="O224" s="20">
        <v>37</v>
      </c>
      <c r="P224" s="20">
        <v>90.625</v>
      </c>
      <c r="Q224" s="20">
        <v>50.429799426934096</v>
      </c>
      <c r="R224" s="19">
        <v>0</v>
      </c>
      <c r="S224" s="20">
        <v>0</v>
      </c>
      <c r="T224" s="19">
        <v>0</v>
      </c>
      <c r="U224" s="20">
        <v>0</v>
      </c>
      <c r="V224" s="19">
        <v>0</v>
      </c>
      <c r="W224" s="20">
        <v>0</v>
      </c>
      <c r="X224" s="19">
        <v>0</v>
      </c>
      <c r="Y224" s="20">
        <v>0</v>
      </c>
      <c r="Z224" s="20">
        <v>20.588235294117645</v>
      </c>
      <c r="AA224" s="20">
        <v>61.764705882352942</v>
      </c>
      <c r="AB224" s="19">
        <v>9</v>
      </c>
      <c r="AC224" s="20">
        <v>7.1999999999999993</v>
      </c>
      <c r="AD224" s="20">
        <v>70.666666666666671</v>
      </c>
      <c r="AE224" s="20">
        <v>70.588235294117652</v>
      </c>
      <c r="AF224" s="20">
        <v>100</v>
      </c>
      <c r="AG224" s="20">
        <v>67.320261437908499</v>
      </c>
      <c r="AH224" s="20">
        <v>31.858407079646017</v>
      </c>
      <c r="AI224" s="20">
        <v>40.707964601769916</v>
      </c>
      <c r="AJ224" s="3">
        <v>443.33333333333331</v>
      </c>
      <c r="AK224" s="6">
        <v>0</v>
      </c>
      <c r="AL224" s="6">
        <v>321</v>
      </c>
      <c r="AM224" s="6">
        <v>0</v>
      </c>
      <c r="AN224" s="6">
        <v>0</v>
      </c>
      <c r="AO224" s="6">
        <v>0</v>
      </c>
      <c r="AP224" s="6">
        <v>0</v>
      </c>
      <c r="AQ224" s="6">
        <v>42</v>
      </c>
      <c r="AR224" s="6">
        <v>6</v>
      </c>
      <c r="AS224" s="6">
        <v>1.6997167138810201</v>
      </c>
      <c r="AT224" s="138">
        <v>1</v>
      </c>
      <c r="AU224" s="138">
        <v>0</v>
      </c>
      <c r="AV224" s="138">
        <v>0</v>
      </c>
      <c r="AW224" s="138">
        <v>0</v>
      </c>
      <c r="AX224" s="138">
        <v>1</v>
      </c>
      <c r="AY224" s="6">
        <v>19.130434782608695</v>
      </c>
      <c r="AZ224" s="6">
        <v>0</v>
      </c>
      <c r="BA224" s="6">
        <v>0</v>
      </c>
      <c r="BB224" s="6">
        <v>55</v>
      </c>
      <c r="BC224" s="6">
        <v>63</v>
      </c>
      <c r="BD224" s="6">
        <v>17.166212534059948</v>
      </c>
      <c r="BE224" s="6">
        <v>0</v>
      </c>
      <c r="BF224" s="6">
        <v>0</v>
      </c>
      <c r="BG224" s="6">
        <v>9</v>
      </c>
      <c r="BH224" s="6">
        <v>5.7692307692307692</v>
      </c>
      <c r="BI224" s="6">
        <v>53</v>
      </c>
      <c r="BJ224" s="6">
        <v>27.179487179487179</v>
      </c>
      <c r="BK224" s="6">
        <v>7</v>
      </c>
    </row>
    <row r="225" spans="1:63" x14ac:dyDescent="0.35">
      <c r="A225" s="28">
        <v>219</v>
      </c>
      <c r="C225" s="18" t="s">
        <v>10</v>
      </c>
      <c r="D225" s="15">
        <v>362</v>
      </c>
      <c r="E225" s="19">
        <v>5</v>
      </c>
      <c r="F225" s="19">
        <v>15</v>
      </c>
      <c r="G225" s="19">
        <v>13</v>
      </c>
      <c r="H225" s="19">
        <v>170</v>
      </c>
      <c r="I225" s="19">
        <v>169</v>
      </c>
      <c r="J225" s="20">
        <v>48.895027624309392</v>
      </c>
      <c r="K225" s="20">
        <v>4</v>
      </c>
      <c r="L225" s="20">
        <v>5.6338028169014089</v>
      </c>
      <c r="M225" s="19">
        <v>0</v>
      </c>
      <c r="N225" s="20">
        <v>0</v>
      </c>
      <c r="O225" s="20">
        <v>27</v>
      </c>
      <c r="P225" s="20">
        <v>69.565217391304344</v>
      </c>
      <c r="Q225" s="20">
        <v>24.451410658307211</v>
      </c>
      <c r="R225" s="19">
        <v>0</v>
      </c>
      <c r="S225" s="20">
        <v>0</v>
      </c>
      <c r="T225" s="19">
        <v>0</v>
      </c>
      <c r="U225" s="20">
        <v>0</v>
      </c>
      <c r="V225" s="19">
        <v>0</v>
      </c>
      <c r="W225" s="20">
        <v>0</v>
      </c>
      <c r="X225" s="19">
        <v>0</v>
      </c>
      <c r="Y225" s="20">
        <v>0</v>
      </c>
      <c r="Z225" s="20">
        <v>12.903225806451612</v>
      </c>
      <c r="AA225" s="20">
        <v>75.806451612903231</v>
      </c>
      <c r="AB225" s="19">
        <v>22</v>
      </c>
      <c r="AC225" s="20">
        <v>19.469026548672566</v>
      </c>
      <c r="AD225" s="20">
        <v>62.650602409638559</v>
      </c>
      <c r="AE225" s="20">
        <v>40.506329113924053</v>
      </c>
      <c r="AF225" s="20">
        <v>54.54545454545454</v>
      </c>
      <c r="AG225" s="20">
        <v>52.985074626865668</v>
      </c>
      <c r="AH225" s="20">
        <v>26.881720430107524</v>
      </c>
      <c r="AI225" s="20">
        <v>41.935483870967744</v>
      </c>
      <c r="AJ225" s="3">
        <v>411.22448979591837</v>
      </c>
      <c r="AK225" s="6">
        <v>0</v>
      </c>
      <c r="AL225" s="6">
        <v>260</v>
      </c>
      <c r="AM225" s="6">
        <v>0</v>
      </c>
      <c r="AN225" s="6">
        <v>64</v>
      </c>
      <c r="AO225" s="6">
        <v>0</v>
      </c>
      <c r="AP225" s="6">
        <v>0</v>
      </c>
      <c r="AQ225" s="6">
        <v>19</v>
      </c>
      <c r="AR225" s="6">
        <v>38</v>
      </c>
      <c r="AS225" s="6">
        <v>11.014492753623188</v>
      </c>
      <c r="AT225" s="138">
        <v>0</v>
      </c>
      <c r="AU225" s="138">
        <v>1</v>
      </c>
      <c r="AV225" s="138">
        <v>0</v>
      </c>
      <c r="AW225" s="138">
        <v>6</v>
      </c>
      <c r="AX225" s="138">
        <v>7</v>
      </c>
      <c r="AY225" s="6">
        <v>33.231707317073173</v>
      </c>
      <c r="AZ225" s="6">
        <v>0</v>
      </c>
      <c r="BA225" s="6">
        <v>0</v>
      </c>
      <c r="BB225" s="6">
        <v>41</v>
      </c>
      <c r="BC225" s="6">
        <v>37</v>
      </c>
      <c r="BD225" s="6">
        <v>10.511363636363637</v>
      </c>
      <c r="BE225" s="6">
        <v>0</v>
      </c>
      <c r="BF225" s="6">
        <v>0</v>
      </c>
      <c r="BG225" s="6">
        <v>8</v>
      </c>
      <c r="BH225" s="6">
        <v>4.9079754601226995</v>
      </c>
      <c r="BI225" s="6">
        <v>22</v>
      </c>
      <c r="BJ225" s="6">
        <v>14.193548387096774</v>
      </c>
      <c r="BK225" s="6">
        <v>13</v>
      </c>
    </row>
    <row r="226" spans="1:63" x14ac:dyDescent="0.35">
      <c r="A226" s="28">
        <v>220</v>
      </c>
      <c r="C226" s="18" t="s">
        <v>277</v>
      </c>
      <c r="D226" s="15">
        <v>90</v>
      </c>
      <c r="E226" s="19">
        <v>3</v>
      </c>
      <c r="F226" s="19">
        <v>11</v>
      </c>
      <c r="G226" s="19">
        <v>23</v>
      </c>
      <c r="H226" s="19">
        <v>52</v>
      </c>
      <c r="I226" s="19">
        <v>8</v>
      </c>
      <c r="J226" s="20">
        <v>54.444444444444443</v>
      </c>
      <c r="K226" s="20">
        <v>15</v>
      </c>
      <c r="L226" s="20">
        <v>35.714285714285715</v>
      </c>
      <c r="M226" s="19">
        <v>0</v>
      </c>
      <c r="N226" s="20">
        <v>0</v>
      </c>
      <c r="O226" s="20">
        <v>4</v>
      </c>
      <c r="P226" s="20">
        <v>100</v>
      </c>
      <c r="Q226" s="20">
        <v>35</v>
      </c>
      <c r="R226" s="19">
        <v>3</v>
      </c>
      <c r="S226" s="20">
        <v>33.333333333333329</v>
      </c>
      <c r="T226" s="19">
        <v>0</v>
      </c>
      <c r="U226" s="20">
        <v>0</v>
      </c>
      <c r="V226" s="19">
        <v>0</v>
      </c>
      <c r="W226" s="20">
        <v>0</v>
      </c>
      <c r="X226" s="19">
        <v>0</v>
      </c>
      <c r="Y226" s="20">
        <v>0</v>
      </c>
      <c r="Z226" s="20">
        <v>28.947368421052634</v>
      </c>
      <c r="AA226" s="20">
        <v>15.789473684210526</v>
      </c>
      <c r="AB226" s="19">
        <v>12</v>
      </c>
      <c r="AC226" s="20">
        <v>31.578947368421051</v>
      </c>
      <c r="AD226" s="20">
        <v>50</v>
      </c>
      <c r="AE226" s="20">
        <v>40</v>
      </c>
      <c r="AF226" s="20">
        <v>23.52941176470588</v>
      </c>
      <c r="AG226" s="20">
        <v>55.172413793103445</v>
      </c>
      <c r="AH226" s="20">
        <v>57.692307692307686</v>
      </c>
      <c r="AI226" s="20">
        <v>19.230769230769234</v>
      </c>
      <c r="AJ226" s="3">
        <v>278.57142857142856</v>
      </c>
      <c r="AK226" s="6">
        <v>0</v>
      </c>
      <c r="AL226" s="6">
        <v>23</v>
      </c>
      <c r="AM226" s="6">
        <v>0</v>
      </c>
      <c r="AN226" s="6">
        <v>61</v>
      </c>
      <c r="AO226" s="6">
        <v>0</v>
      </c>
      <c r="AP226" s="6">
        <v>0</v>
      </c>
      <c r="AQ226" s="6">
        <v>8</v>
      </c>
      <c r="AR226" s="6">
        <v>29</v>
      </c>
      <c r="AS226" s="6">
        <v>32.584269662921351</v>
      </c>
      <c r="AT226" s="138">
        <v>2</v>
      </c>
      <c r="AU226" s="138">
        <v>4</v>
      </c>
      <c r="AV226" s="138">
        <v>0</v>
      </c>
      <c r="AW226" s="138">
        <v>0</v>
      </c>
      <c r="AX226" s="138">
        <v>6</v>
      </c>
      <c r="AY226" s="6">
        <v>93.589743589743591</v>
      </c>
      <c r="AZ226" s="6">
        <v>0</v>
      </c>
      <c r="BA226" s="6">
        <v>0</v>
      </c>
      <c r="BB226" s="6">
        <v>0</v>
      </c>
      <c r="BC226" s="6">
        <v>12</v>
      </c>
      <c r="BD226" s="6">
        <v>14.285714285714285</v>
      </c>
      <c r="BE226" s="6">
        <v>0</v>
      </c>
      <c r="BF226" s="6">
        <v>0</v>
      </c>
      <c r="BG226" s="6">
        <v>6</v>
      </c>
      <c r="BH226" s="6">
        <v>12.76595744680851</v>
      </c>
      <c r="BI226" s="6">
        <v>0</v>
      </c>
      <c r="BJ226" s="6">
        <v>0</v>
      </c>
      <c r="BK226" s="6">
        <v>23</v>
      </c>
    </row>
    <row r="227" spans="1:63" x14ac:dyDescent="0.35">
      <c r="A227" s="28">
        <v>221</v>
      </c>
      <c r="C227" s="18" t="s">
        <v>1</v>
      </c>
      <c r="D227" s="15">
        <v>195</v>
      </c>
      <c r="E227" s="19">
        <v>0</v>
      </c>
      <c r="F227" s="19">
        <v>3</v>
      </c>
      <c r="G227" s="19">
        <v>11</v>
      </c>
      <c r="H227" s="19">
        <v>148</v>
      </c>
      <c r="I227" s="19">
        <v>33</v>
      </c>
      <c r="J227" s="20">
        <v>50.769230769230766</v>
      </c>
      <c r="K227" s="20">
        <v>9</v>
      </c>
      <c r="L227" s="20">
        <v>11.688311688311687</v>
      </c>
      <c r="M227" s="19">
        <v>0</v>
      </c>
      <c r="N227" s="20">
        <v>0</v>
      </c>
      <c r="O227" s="20">
        <v>13</v>
      </c>
      <c r="P227" s="20">
        <v>72.727272727272734</v>
      </c>
      <c r="Q227" s="20">
        <v>18.579234972677597</v>
      </c>
      <c r="R227" s="19">
        <v>0</v>
      </c>
      <c r="S227" s="20">
        <v>0</v>
      </c>
      <c r="T227" s="19">
        <v>0</v>
      </c>
      <c r="U227" s="20">
        <v>0</v>
      </c>
      <c r="V227" s="19">
        <v>0</v>
      </c>
      <c r="W227" s="118">
        <v>0</v>
      </c>
      <c r="X227" s="118">
        <v>0</v>
      </c>
      <c r="Y227" s="118">
        <v>0</v>
      </c>
      <c r="Z227" s="20">
        <v>32.894736842105267</v>
      </c>
      <c r="AA227" s="20">
        <v>35.526315789473685</v>
      </c>
      <c r="AB227" s="19">
        <v>7</v>
      </c>
      <c r="AC227" s="20">
        <v>6.140350877192982</v>
      </c>
      <c r="AD227" s="20">
        <v>71.232876712328761</v>
      </c>
      <c r="AE227" s="20">
        <v>70.422535211267601</v>
      </c>
      <c r="AF227" s="20">
        <v>25</v>
      </c>
      <c r="AG227" s="20">
        <v>72.592592592592595</v>
      </c>
      <c r="AH227" s="20">
        <v>38</v>
      </c>
      <c r="AI227" s="20">
        <v>27</v>
      </c>
      <c r="AJ227" s="3">
        <v>673.4375</v>
      </c>
      <c r="AK227" s="6">
        <v>8</v>
      </c>
      <c r="AL227" s="6">
        <v>53</v>
      </c>
      <c r="AM227" s="6">
        <v>84</v>
      </c>
      <c r="AN227" s="6">
        <v>22</v>
      </c>
      <c r="AO227" s="6">
        <v>0</v>
      </c>
      <c r="AP227" s="6">
        <v>0</v>
      </c>
      <c r="AQ227" s="6">
        <v>16</v>
      </c>
      <c r="AR227" s="6">
        <v>16</v>
      </c>
      <c r="AS227" s="6">
        <v>8.7431693989071047</v>
      </c>
      <c r="AT227" s="138">
        <v>0</v>
      </c>
      <c r="AU227" s="138">
        <v>0</v>
      </c>
      <c r="AV227" s="138">
        <v>0</v>
      </c>
      <c r="AW227" s="138">
        <v>0</v>
      </c>
      <c r="AX227" s="138">
        <v>0</v>
      </c>
      <c r="AY227" s="6">
        <v>42.134831460674157</v>
      </c>
      <c r="AZ227" s="6">
        <v>0</v>
      </c>
      <c r="BA227" s="6">
        <v>0</v>
      </c>
      <c r="BB227" s="6">
        <v>6</v>
      </c>
      <c r="BC227" s="6">
        <v>10</v>
      </c>
      <c r="BD227" s="6">
        <v>5.2631578947368416</v>
      </c>
      <c r="BE227" s="6">
        <v>0</v>
      </c>
      <c r="BF227" s="6">
        <v>0</v>
      </c>
      <c r="BG227" s="6">
        <v>0</v>
      </c>
      <c r="BH227" s="6">
        <v>0</v>
      </c>
      <c r="BI227" s="6">
        <v>10</v>
      </c>
      <c r="BJ227" s="6">
        <v>29.411764705882355</v>
      </c>
      <c r="BK227" s="6">
        <v>11</v>
      </c>
    </row>
    <row r="228" spans="1:63" x14ac:dyDescent="0.35">
      <c r="A228" s="28">
        <v>222</v>
      </c>
      <c r="C228" s="18" t="s">
        <v>7</v>
      </c>
      <c r="D228" s="15">
        <v>4552</v>
      </c>
      <c r="E228" s="19">
        <v>13</v>
      </c>
      <c r="F228" s="19">
        <v>50</v>
      </c>
      <c r="G228" s="19">
        <v>59</v>
      </c>
      <c r="H228" s="19">
        <v>1258</v>
      </c>
      <c r="I228" s="19">
        <v>3188</v>
      </c>
      <c r="J228" s="20">
        <v>54.108084358523726</v>
      </c>
      <c r="K228" s="20">
        <v>11</v>
      </c>
      <c r="L228" s="20">
        <v>5.0458715596330279</v>
      </c>
      <c r="M228" s="19">
        <v>0</v>
      </c>
      <c r="N228" s="20">
        <v>0</v>
      </c>
      <c r="O228" s="20">
        <v>362</v>
      </c>
      <c r="P228" s="20">
        <v>77.464788732394368</v>
      </c>
      <c r="Q228" s="20">
        <v>73.823460547881055</v>
      </c>
      <c r="R228" s="19">
        <v>0</v>
      </c>
      <c r="S228" s="20">
        <v>0</v>
      </c>
      <c r="T228" s="19">
        <v>0</v>
      </c>
      <c r="U228" s="20">
        <v>0</v>
      </c>
      <c r="V228" s="19">
        <v>3</v>
      </c>
      <c r="W228" s="20">
        <v>25</v>
      </c>
      <c r="X228" s="19">
        <v>4</v>
      </c>
      <c r="Y228" s="20">
        <v>17.391304347826086</v>
      </c>
      <c r="Z228" s="20">
        <v>30.697674418604652</v>
      </c>
      <c r="AA228" s="20">
        <v>33.95348837209302</v>
      </c>
      <c r="AB228" s="19">
        <v>54</v>
      </c>
      <c r="AC228" s="20">
        <v>6.8441064638783269</v>
      </c>
      <c r="AD228" s="20">
        <v>66.242038216560502</v>
      </c>
      <c r="AE228" s="20">
        <v>48.856209150326798</v>
      </c>
      <c r="AF228" s="20">
        <v>78.225806451612897</v>
      </c>
      <c r="AG228" s="20">
        <v>55.627306273062729</v>
      </c>
      <c r="AH228" s="20">
        <v>38.674033149171272</v>
      </c>
      <c r="AI228" s="20">
        <v>28.453038674033149</v>
      </c>
      <c r="AJ228" s="3">
        <v>373.0526315789474</v>
      </c>
      <c r="AK228" s="6">
        <v>0</v>
      </c>
      <c r="AL228" s="6">
        <v>4321</v>
      </c>
      <c r="AM228" s="6">
        <v>0</v>
      </c>
      <c r="AN228" s="6">
        <v>3</v>
      </c>
      <c r="AO228" s="6">
        <v>0</v>
      </c>
      <c r="AP228" s="6">
        <v>0</v>
      </c>
      <c r="AQ228" s="6">
        <v>128</v>
      </c>
      <c r="AR228" s="6">
        <v>206</v>
      </c>
      <c r="AS228" s="6">
        <v>4.7269389628269849</v>
      </c>
      <c r="AT228" s="138">
        <v>3</v>
      </c>
      <c r="AU228" s="138">
        <v>0</v>
      </c>
      <c r="AV228" s="138">
        <v>0</v>
      </c>
      <c r="AW228" s="138">
        <v>0</v>
      </c>
      <c r="AX228" s="138">
        <v>3</v>
      </c>
      <c r="AY228" s="6">
        <v>12.479001679865611</v>
      </c>
      <c r="AZ228" s="6">
        <v>6</v>
      </c>
      <c r="BA228" s="6">
        <v>2.7027027027027026</v>
      </c>
      <c r="BB228" s="6">
        <v>558</v>
      </c>
      <c r="BC228" s="6">
        <v>1863</v>
      </c>
      <c r="BD228" s="6">
        <v>41.235059760956176</v>
      </c>
      <c r="BE228" s="6">
        <v>7</v>
      </c>
      <c r="BF228" s="6">
        <v>11.111111111111111</v>
      </c>
      <c r="BG228" s="6">
        <v>168</v>
      </c>
      <c r="BH228" s="6">
        <v>13.429256594724221</v>
      </c>
      <c r="BI228" s="6">
        <v>1687</v>
      </c>
      <c r="BJ228" s="6">
        <v>53.352308665401651</v>
      </c>
      <c r="BK228" s="6">
        <v>59</v>
      </c>
    </row>
    <row r="229" spans="1:63" x14ac:dyDescent="0.35">
      <c r="A229" s="28">
        <v>223</v>
      </c>
      <c r="C229" s="18" t="s">
        <v>278</v>
      </c>
      <c r="D229" s="15">
        <v>325</v>
      </c>
      <c r="E229" s="19">
        <v>10</v>
      </c>
      <c r="F229" s="19">
        <v>13</v>
      </c>
      <c r="G229" s="19">
        <v>67</v>
      </c>
      <c r="H229" s="19">
        <v>225</v>
      </c>
      <c r="I229" s="19">
        <v>16</v>
      </c>
      <c r="J229" s="20">
        <v>54.769230769230774</v>
      </c>
      <c r="K229" s="20">
        <v>4</v>
      </c>
      <c r="L229" s="20">
        <v>2.3529411764705883</v>
      </c>
      <c r="M229" s="19">
        <v>0</v>
      </c>
      <c r="N229" s="20">
        <v>0</v>
      </c>
      <c r="O229" s="20">
        <v>4</v>
      </c>
      <c r="P229" s="20">
        <v>0</v>
      </c>
      <c r="Q229" s="20">
        <v>6.3122923588039868</v>
      </c>
      <c r="R229" s="19">
        <v>0</v>
      </c>
      <c r="S229" s="20">
        <v>0</v>
      </c>
      <c r="T229" s="19">
        <v>0</v>
      </c>
      <c r="U229" s="20">
        <v>0</v>
      </c>
      <c r="V229" s="19">
        <v>0</v>
      </c>
      <c r="W229" s="20">
        <v>0</v>
      </c>
      <c r="X229" s="19">
        <v>7</v>
      </c>
      <c r="Y229" s="20">
        <v>11.475409836065573</v>
      </c>
      <c r="Z229" s="20">
        <v>11.515151515151516</v>
      </c>
      <c r="AA229" s="20">
        <v>69.696969696969703</v>
      </c>
      <c r="AB229" s="19">
        <v>20</v>
      </c>
      <c r="AC229" s="20">
        <v>9.6153846153846168</v>
      </c>
      <c r="AD229" s="20">
        <v>79.611650485436897</v>
      </c>
      <c r="AE229" s="20">
        <v>70.588235294117652</v>
      </c>
      <c r="AF229" s="20">
        <v>58.82352941176471</v>
      </c>
      <c r="AG229" s="20">
        <v>76.881720430107521</v>
      </c>
      <c r="AH229" s="20">
        <v>19.3717277486911</v>
      </c>
      <c r="AI229" s="20">
        <v>48.691099476439788</v>
      </c>
      <c r="AJ229" s="3">
        <v>696.55172413793105</v>
      </c>
      <c r="AK229" s="6">
        <v>19</v>
      </c>
      <c r="AL229" s="6">
        <v>74</v>
      </c>
      <c r="AM229" s="6">
        <v>4</v>
      </c>
      <c r="AN229" s="6">
        <v>0</v>
      </c>
      <c r="AO229" s="6">
        <v>0</v>
      </c>
      <c r="AP229" s="6">
        <v>6</v>
      </c>
      <c r="AQ229" s="6">
        <v>211</v>
      </c>
      <c r="AR229" s="6">
        <v>78</v>
      </c>
      <c r="AS229" s="6">
        <v>24.840764331210192</v>
      </c>
      <c r="AT229" s="138">
        <v>2</v>
      </c>
      <c r="AU229" s="138">
        <v>0</v>
      </c>
      <c r="AV229" s="138">
        <v>2</v>
      </c>
      <c r="AW229" s="138">
        <v>0</v>
      </c>
      <c r="AX229" s="138">
        <v>4</v>
      </c>
      <c r="AY229" s="6">
        <v>39.542483660130721</v>
      </c>
      <c r="AZ229" s="6">
        <v>0</v>
      </c>
      <c r="BA229" s="6">
        <v>0</v>
      </c>
      <c r="BB229" s="6">
        <v>6</v>
      </c>
      <c r="BC229" s="6">
        <v>36</v>
      </c>
      <c r="BD229" s="6">
        <v>11.214953271028037</v>
      </c>
      <c r="BE229" s="6">
        <v>10</v>
      </c>
      <c r="BF229" s="6">
        <v>14.705882352941178</v>
      </c>
      <c r="BG229" s="6">
        <v>22</v>
      </c>
      <c r="BH229" s="6">
        <v>9.9099099099099099</v>
      </c>
      <c r="BI229" s="6">
        <v>8</v>
      </c>
      <c r="BJ229" s="6">
        <v>53.333333333333336</v>
      </c>
      <c r="BK229" s="6">
        <v>67</v>
      </c>
    </row>
    <row r="230" spans="1:63" x14ac:dyDescent="0.35">
      <c r="A230" s="28">
        <v>224</v>
      </c>
      <c r="C230" s="18" t="s">
        <v>23</v>
      </c>
      <c r="D230" s="15">
        <v>4565</v>
      </c>
      <c r="E230" s="19">
        <v>160</v>
      </c>
      <c r="F230" s="19">
        <v>281</v>
      </c>
      <c r="G230" s="19">
        <v>635</v>
      </c>
      <c r="H230" s="19">
        <v>3524</v>
      </c>
      <c r="I230" s="19">
        <v>127</v>
      </c>
      <c r="J230" s="20">
        <v>41.533406352683464</v>
      </c>
      <c r="K230" s="20">
        <v>121</v>
      </c>
      <c r="L230" s="20">
        <v>3.7671232876712328</v>
      </c>
      <c r="M230" s="19">
        <v>17</v>
      </c>
      <c r="N230" s="20">
        <v>8.5</v>
      </c>
      <c r="O230" s="20">
        <v>54</v>
      </c>
      <c r="P230" s="20">
        <v>72.916666666666657</v>
      </c>
      <c r="Q230" s="20">
        <v>3.5628310062590276</v>
      </c>
      <c r="R230" s="19">
        <v>15</v>
      </c>
      <c r="S230" s="20">
        <v>2.8790786948176583</v>
      </c>
      <c r="T230" s="19">
        <v>7</v>
      </c>
      <c r="U230" s="20">
        <v>1.9553072625698324</v>
      </c>
      <c r="V230" s="19">
        <v>24</v>
      </c>
      <c r="W230" s="20">
        <v>13.714285714285715</v>
      </c>
      <c r="X230" s="19">
        <v>38</v>
      </c>
      <c r="Y230" s="20">
        <v>7.1294559099437143</v>
      </c>
      <c r="Z230" s="20">
        <v>19.261381725565109</v>
      </c>
      <c r="AA230" s="20">
        <v>66.50748169372811</v>
      </c>
      <c r="AB230" s="19">
        <v>340</v>
      </c>
      <c r="AC230" s="20">
        <v>10.207145001501051</v>
      </c>
      <c r="AD230" s="20">
        <v>86.244433448787731</v>
      </c>
      <c r="AE230" s="20">
        <v>60.684931506849317</v>
      </c>
      <c r="AF230" s="20">
        <v>64.526484751203853</v>
      </c>
      <c r="AG230" s="20">
        <v>83.418013856812934</v>
      </c>
      <c r="AH230" s="20">
        <v>38.747020769492678</v>
      </c>
      <c r="AI230" s="20">
        <v>31.154239019407559</v>
      </c>
      <c r="AJ230" s="3">
        <v>653.125</v>
      </c>
      <c r="AK230" s="6">
        <v>22</v>
      </c>
      <c r="AL230" s="6">
        <v>472</v>
      </c>
      <c r="AM230" s="6">
        <v>2410</v>
      </c>
      <c r="AN230" s="6">
        <v>287</v>
      </c>
      <c r="AO230" s="6">
        <v>5</v>
      </c>
      <c r="AP230" s="6">
        <v>1004</v>
      </c>
      <c r="AQ230" s="6">
        <v>219</v>
      </c>
      <c r="AR230" s="6">
        <v>1980</v>
      </c>
      <c r="AS230" s="6">
        <v>44.624746450304258</v>
      </c>
      <c r="AT230" s="138">
        <v>26</v>
      </c>
      <c r="AU230" s="138">
        <v>0</v>
      </c>
      <c r="AV230" s="138">
        <v>43</v>
      </c>
      <c r="AW230" s="138">
        <v>117</v>
      </c>
      <c r="AX230" s="138">
        <v>186</v>
      </c>
      <c r="AY230" s="6">
        <v>83.998100664767321</v>
      </c>
      <c r="AZ230" s="6">
        <v>10</v>
      </c>
      <c r="BA230" s="6">
        <v>0.31555695803092459</v>
      </c>
      <c r="BB230" s="6">
        <v>27</v>
      </c>
      <c r="BC230" s="6">
        <v>176</v>
      </c>
      <c r="BD230" s="6">
        <v>3.8963914102280275</v>
      </c>
      <c r="BE230" s="6">
        <v>6</v>
      </c>
      <c r="BF230" s="6">
        <v>0.9419152276295133</v>
      </c>
      <c r="BG230" s="6">
        <v>104</v>
      </c>
      <c r="BH230" s="6">
        <v>2.9833620195065977</v>
      </c>
      <c r="BI230" s="6">
        <v>24</v>
      </c>
      <c r="BJ230" s="6">
        <v>18.897637795275589</v>
      </c>
      <c r="BK230" s="6">
        <v>635</v>
      </c>
    </row>
    <row r="231" spans="1:63" x14ac:dyDescent="0.35">
      <c r="A231" s="28">
        <v>225</v>
      </c>
      <c r="C231" s="18" t="s">
        <v>19</v>
      </c>
      <c r="D231" s="15">
        <v>295</v>
      </c>
      <c r="E231" s="19">
        <v>8</v>
      </c>
      <c r="F231" s="19">
        <v>9</v>
      </c>
      <c r="G231" s="19">
        <v>37</v>
      </c>
      <c r="H231" s="19">
        <v>225</v>
      </c>
      <c r="I231" s="19">
        <v>24</v>
      </c>
      <c r="J231" s="20">
        <v>63.389830508474574</v>
      </c>
      <c r="K231" s="20">
        <v>9</v>
      </c>
      <c r="L231" s="20">
        <v>5.202312138728324</v>
      </c>
      <c r="M231" s="19">
        <v>0</v>
      </c>
      <c r="N231" s="20">
        <v>0</v>
      </c>
      <c r="O231" s="20">
        <v>13</v>
      </c>
      <c r="P231" s="20">
        <v>100</v>
      </c>
      <c r="Q231" s="20">
        <v>3.3088235294117649</v>
      </c>
      <c r="R231" s="19">
        <v>0</v>
      </c>
      <c r="S231" s="20">
        <v>0</v>
      </c>
      <c r="T231" s="19">
        <v>0</v>
      </c>
      <c r="U231" s="20">
        <v>0</v>
      </c>
      <c r="V231" s="19">
        <v>0</v>
      </c>
      <c r="W231" s="118">
        <v>0</v>
      </c>
      <c r="X231" s="118">
        <v>0</v>
      </c>
      <c r="Y231" s="118">
        <v>0</v>
      </c>
      <c r="Z231" s="20">
        <v>16.969696969696972</v>
      </c>
      <c r="AA231" s="20">
        <v>68.484848484848484</v>
      </c>
      <c r="AB231" s="19">
        <v>22</v>
      </c>
      <c r="AC231" s="20">
        <v>11.398963730569948</v>
      </c>
      <c r="AD231" s="20">
        <v>75.641025641025635</v>
      </c>
      <c r="AE231" s="20">
        <v>65.972222222222214</v>
      </c>
      <c r="AF231" s="20">
        <v>48.648648648648653</v>
      </c>
      <c r="AG231" s="20">
        <v>75.706214689265536</v>
      </c>
      <c r="AH231" s="20">
        <v>19.254658385093169</v>
      </c>
      <c r="AI231" s="20">
        <v>40.372670807453417</v>
      </c>
      <c r="AJ231" s="3">
        <v>650</v>
      </c>
      <c r="AK231" s="6">
        <v>24</v>
      </c>
      <c r="AL231" s="6">
        <v>128</v>
      </c>
      <c r="AM231" s="6">
        <v>6</v>
      </c>
      <c r="AN231" s="6">
        <v>68</v>
      </c>
      <c r="AO231" s="6">
        <v>0</v>
      </c>
      <c r="AP231" s="6">
        <v>0</v>
      </c>
      <c r="AQ231" s="6">
        <v>45</v>
      </c>
      <c r="AR231" s="6">
        <v>72</v>
      </c>
      <c r="AS231" s="6">
        <v>24.913494809688579</v>
      </c>
      <c r="AT231" s="138">
        <v>4</v>
      </c>
      <c r="AU231" s="138">
        <v>0</v>
      </c>
      <c r="AV231" s="138">
        <v>0</v>
      </c>
      <c r="AW231" s="138">
        <v>0</v>
      </c>
      <c r="AX231" s="138">
        <v>4</v>
      </c>
      <c r="AY231" s="6">
        <v>50.74074074074074</v>
      </c>
      <c r="AZ231" s="6">
        <v>0</v>
      </c>
      <c r="BA231" s="6">
        <v>0</v>
      </c>
      <c r="BB231" s="6">
        <v>8</v>
      </c>
      <c r="BC231" s="6">
        <v>13</v>
      </c>
      <c r="BD231" s="6">
        <v>4.4368600682593859</v>
      </c>
      <c r="BE231" s="6">
        <v>0</v>
      </c>
      <c r="BF231" s="6">
        <v>0</v>
      </c>
      <c r="BG231" s="6">
        <v>5</v>
      </c>
      <c r="BH231" s="6">
        <v>2.2935779816513762</v>
      </c>
      <c r="BI231" s="6">
        <v>6</v>
      </c>
      <c r="BJ231" s="6">
        <v>25</v>
      </c>
      <c r="BK231" s="6">
        <v>37</v>
      </c>
    </row>
    <row r="232" spans="1:63" x14ac:dyDescent="0.35">
      <c r="A232" s="28">
        <v>226</v>
      </c>
      <c r="C232" s="18" t="s">
        <v>12</v>
      </c>
      <c r="D232" s="15">
        <v>578</v>
      </c>
      <c r="E232" s="19">
        <v>15</v>
      </c>
      <c r="F232" s="19">
        <v>35</v>
      </c>
      <c r="G232" s="19">
        <v>56</v>
      </c>
      <c r="H232" s="19">
        <v>480</v>
      </c>
      <c r="I232" s="19">
        <v>4</v>
      </c>
      <c r="J232" s="20">
        <v>42.214532871972317</v>
      </c>
      <c r="K232" s="20">
        <v>34</v>
      </c>
      <c r="L232" s="20">
        <v>8.19277108433735</v>
      </c>
      <c r="M232" s="19">
        <v>0</v>
      </c>
      <c r="N232" s="20">
        <v>0</v>
      </c>
      <c r="O232" s="20">
        <v>20</v>
      </c>
      <c r="P232" s="20">
        <v>100</v>
      </c>
      <c r="Q232" s="20">
        <v>16.19047619047619</v>
      </c>
      <c r="R232" s="19">
        <v>17</v>
      </c>
      <c r="S232" s="20">
        <v>40.476190476190474</v>
      </c>
      <c r="T232" s="19">
        <v>9</v>
      </c>
      <c r="U232" s="20">
        <v>31.03448275862069</v>
      </c>
      <c r="V232" s="19">
        <v>6</v>
      </c>
      <c r="W232" s="20">
        <v>33.333333333333329</v>
      </c>
      <c r="X232" s="19">
        <v>12</v>
      </c>
      <c r="Y232" s="20">
        <v>27.906976744186046</v>
      </c>
      <c r="Z232" s="20">
        <v>12.626262626262626</v>
      </c>
      <c r="AA232" s="20">
        <v>52.525252525252533</v>
      </c>
      <c r="AB232" s="19">
        <v>68</v>
      </c>
      <c r="AC232" s="20">
        <v>22.077922077922079</v>
      </c>
      <c r="AD232" s="20">
        <v>56.272401433691755</v>
      </c>
      <c r="AE232" s="20">
        <v>35.922330097087382</v>
      </c>
      <c r="AF232" s="20">
        <v>41.353383458646611</v>
      </c>
      <c r="AG232" s="20">
        <v>57.2139303482587</v>
      </c>
      <c r="AH232" s="20">
        <v>45.378151260504204</v>
      </c>
      <c r="AI232" s="20">
        <v>36.134453781512605</v>
      </c>
      <c r="AJ232" s="3">
        <v>485.36585365853659</v>
      </c>
      <c r="AK232" s="6">
        <v>0</v>
      </c>
      <c r="AL232" s="6">
        <v>79</v>
      </c>
      <c r="AM232" s="6">
        <v>0</v>
      </c>
      <c r="AN232" s="6">
        <v>228</v>
      </c>
      <c r="AO232" s="6">
        <v>0</v>
      </c>
      <c r="AP232" s="6">
        <v>27</v>
      </c>
      <c r="AQ232" s="6">
        <v>187</v>
      </c>
      <c r="AR232" s="6">
        <v>322</v>
      </c>
      <c r="AS232" s="6">
        <v>56.195462478184986</v>
      </c>
      <c r="AT232" s="138">
        <v>2</v>
      </c>
      <c r="AU232" s="138">
        <v>1</v>
      </c>
      <c r="AV232" s="138">
        <v>3</v>
      </c>
      <c r="AW232" s="138">
        <v>9</v>
      </c>
      <c r="AX232" s="138">
        <v>15</v>
      </c>
      <c r="AY232" s="6">
        <v>86.732673267326732</v>
      </c>
      <c r="AZ232" s="6">
        <v>9</v>
      </c>
      <c r="BA232" s="6">
        <v>2.2388059701492535</v>
      </c>
      <c r="BB232" s="6">
        <v>5</v>
      </c>
      <c r="BC232" s="6">
        <v>131</v>
      </c>
      <c r="BD232" s="6">
        <v>22.9020979020979</v>
      </c>
      <c r="BE232" s="6">
        <v>8</v>
      </c>
      <c r="BF232" s="6">
        <v>13.793103448275861</v>
      </c>
      <c r="BG232" s="6">
        <v>113</v>
      </c>
      <c r="BH232" s="6">
        <v>23.739495798319325</v>
      </c>
      <c r="BI232" s="6">
        <v>3</v>
      </c>
      <c r="BJ232" s="6">
        <v>50</v>
      </c>
      <c r="BK232" s="6">
        <v>56</v>
      </c>
    </row>
    <row r="233" spans="1:63" x14ac:dyDescent="0.35">
      <c r="A233" s="28">
        <v>227</v>
      </c>
      <c r="C233" s="18" t="s">
        <v>13</v>
      </c>
      <c r="D233" s="15">
        <v>328</v>
      </c>
      <c r="E233" s="19">
        <v>22</v>
      </c>
      <c r="F233" s="19">
        <v>43</v>
      </c>
      <c r="G233" s="19">
        <v>19</v>
      </c>
      <c r="H233" s="19">
        <v>251</v>
      </c>
      <c r="I233" s="19">
        <v>13</v>
      </c>
      <c r="J233" s="20">
        <v>45.731707317073173</v>
      </c>
      <c r="K233" s="20">
        <v>18</v>
      </c>
      <c r="L233" s="20">
        <v>10.526315789473683</v>
      </c>
      <c r="M233" s="19">
        <v>0</v>
      </c>
      <c r="N233" s="20">
        <v>0</v>
      </c>
      <c r="O233" s="20">
        <v>20</v>
      </c>
      <c r="P233" s="20">
        <v>100</v>
      </c>
      <c r="Q233" s="20">
        <v>32.374100719424462</v>
      </c>
      <c r="R233" s="19">
        <v>0</v>
      </c>
      <c r="S233" s="20">
        <v>0</v>
      </c>
      <c r="T233" s="19">
        <v>3</v>
      </c>
      <c r="U233" s="20">
        <v>27.27272727272727</v>
      </c>
      <c r="V233" s="19">
        <v>0</v>
      </c>
      <c r="W233" s="20">
        <v>0</v>
      </c>
      <c r="X233" s="19">
        <v>8</v>
      </c>
      <c r="Y233" s="20">
        <v>50</v>
      </c>
      <c r="Z233" s="20">
        <v>20.588235294117645</v>
      </c>
      <c r="AA233" s="20">
        <v>41.17647058823529</v>
      </c>
      <c r="AB233" s="19">
        <v>41</v>
      </c>
      <c r="AC233" s="20">
        <v>35.042735042735039</v>
      </c>
      <c r="AD233" s="20">
        <v>35.251798561151077</v>
      </c>
      <c r="AE233" s="20">
        <v>21.551724137931032</v>
      </c>
      <c r="AF233" s="20">
        <v>15.66265060240964</v>
      </c>
      <c r="AG233" s="20">
        <v>36.68639053254438</v>
      </c>
      <c r="AH233" s="20">
        <v>41.891891891891895</v>
      </c>
      <c r="AI233" s="20">
        <v>36.486486486486484</v>
      </c>
      <c r="AJ233" s="3">
        <v>422.72727272727275</v>
      </c>
      <c r="AK233" s="6">
        <v>0</v>
      </c>
      <c r="AL233" s="6">
        <v>93</v>
      </c>
      <c r="AM233" s="6">
        <v>0</v>
      </c>
      <c r="AN233" s="6">
        <v>195</v>
      </c>
      <c r="AO233" s="6">
        <v>0</v>
      </c>
      <c r="AP233" s="6">
        <v>0</v>
      </c>
      <c r="AQ233" s="6">
        <v>11</v>
      </c>
      <c r="AR233" s="6">
        <v>122</v>
      </c>
      <c r="AS233" s="6">
        <v>37.770897832817333</v>
      </c>
      <c r="AT233" s="138">
        <v>0</v>
      </c>
      <c r="AU233" s="138">
        <v>8</v>
      </c>
      <c r="AV233" s="138">
        <v>0</v>
      </c>
      <c r="AW233" s="138">
        <v>1</v>
      </c>
      <c r="AX233" s="138">
        <v>9</v>
      </c>
      <c r="AY233" s="6">
        <v>79.933110367892979</v>
      </c>
      <c r="AZ233" s="6">
        <v>4</v>
      </c>
      <c r="BA233" s="6">
        <v>2.4096385542168677</v>
      </c>
      <c r="BB233" s="6">
        <v>4</v>
      </c>
      <c r="BC233" s="6">
        <v>93</v>
      </c>
      <c r="BD233" s="6">
        <v>29.062500000000004</v>
      </c>
      <c r="BE233" s="6">
        <v>0</v>
      </c>
      <c r="BF233" s="6">
        <v>0</v>
      </c>
      <c r="BG233" s="6">
        <v>71</v>
      </c>
      <c r="BH233" s="6">
        <v>28.063241106719367</v>
      </c>
      <c r="BI233" s="6">
        <v>11</v>
      </c>
      <c r="BJ233" s="6">
        <v>78.571428571428569</v>
      </c>
      <c r="BK233" s="6">
        <v>19</v>
      </c>
    </row>
    <row r="234" spans="1:63" x14ac:dyDescent="0.35">
      <c r="A234" s="28">
        <v>228</v>
      </c>
      <c r="C234" s="18" t="s">
        <v>4</v>
      </c>
      <c r="D234" s="15">
        <v>6132</v>
      </c>
      <c r="E234" s="19">
        <v>9</v>
      </c>
      <c r="F234" s="19">
        <v>26</v>
      </c>
      <c r="G234" s="19">
        <v>48</v>
      </c>
      <c r="H234" s="19">
        <v>1261</v>
      </c>
      <c r="I234" s="19">
        <v>4792</v>
      </c>
      <c r="J234" s="20">
        <v>54.452054794520542</v>
      </c>
      <c r="K234" s="20">
        <v>19</v>
      </c>
      <c r="L234" s="20">
        <v>6.462585034013606</v>
      </c>
      <c r="M234" s="19">
        <v>0</v>
      </c>
      <c r="N234" s="20">
        <v>0</v>
      </c>
      <c r="O234" s="20">
        <v>445</v>
      </c>
      <c r="P234" s="20">
        <v>80.361173814898422</v>
      </c>
      <c r="Q234" s="20">
        <v>78.708303761533003</v>
      </c>
      <c r="R234" s="19">
        <v>4</v>
      </c>
      <c r="S234" s="20">
        <v>11.76470588235294</v>
      </c>
      <c r="T234" s="19">
        <v>0</v>
      </c>
      <c r="U234" s="20">
        <v>0</v>
      </c>
      <c r="V234" s="19">
        <v>6</v>
      </c>
      <c r="W234" s="20">
        <v>40</v>
      </c>
      <c r="X234" s="19">
        <v>6</v>
      </c>
      <c r="Y234" s="20">
        <v>17.142857142857142</v>
      </c>
      <c r="Z234" s="20">
        <v>36.764705882352942</v>
      </c>
      <c r="AA234" s="20">
        <v>33.82352941176471</v>
      </c>
      <c r="AB234" s="19">
        <v>54</v>
      </c>
      <c r="AC234" s="20">
        <v>6.2645011600928076</v>
      </c>
      <c r="AD234" s="20">
        <v>72.67080745341616</v>
      </c>
      <c r="AE234" s="20">
        <v>52.931323283082079</v>
      </c>
      <c r="AF234" s="20">
        <v>79.640718562874241</v>
      </c>
      <c r="AG234" s="20">
        <v>61.56126482213439</v>
      </c>
      <c r="AH234" s="20">
        <v>39.064475347661187</v>
      </c>
      <c r="AI234" s="20">
        <v>30.214917825537295</v>
      </c>
      <c r="AJ234" s="3">
        <v>388.35657974530017</v>
      </c>
      <c r="AK234" s="6">
        <v>7</v>
      </c>
      <c r="AL234" s="6">
        <v>5722</v>
      </c>
      <c r="AM234" s="6">
        <v>0</v>
      </c>
      <c r="AN234" s="6">
        <v>4</v>
      </c>
      <c r="AO234" s="6">
        <v>0</v>
      </c>
      <c r="AP234" s="6">
        <v>3</v>
      </c>
      <c r="AQ234" s="6">
        <v>243</v>
      </c>
      <c r="AR234" s="6">
        <v>214</v>
      </c>
      <c r="AS234" s="6">
        <v>3.6890191346319599</v>
      </c>
      <c r="AT234" s="138">
        <v>8</v>
      </c>
      <c r="AU234" s="138">
        <v>0</v>
      </c>
      <c r="AV234" s="138">
        <v>3</v>
      </c>
      <c r="AW234" s="138">
        <v>3</v>
      </c>
      <c r="AX234" s="138">
        <v>14</v>
      </c>
      <c r="AY234" s="6">
        <v>8.0199607913027986</v>
      </c>
      <c r="AZ234" s="6">
        <v>5</v>
      </c>
      <c r="BA234" s="6">
        <v>1.7985611510791366</v>
      </c>
      <c r="BB234" s="6">
        <v>1140</v>
      </c>
      <c r="BC234" s="6">
        <v>1755</v>
      </c>
      <c r="BD234" s="6">
        <v>29.003470500743678</v>
      </c>
      <c r="BE234" s="6">
        <v>0</v>
      </c>
      <c r="BF234" s="6">
        <v>0</v>
      </c>
      <c r="BG234" s="6">
        <v>71</v>
      </c>
      <c r="BH234" s="6">
        <v>5.6982343499197432</v>
      </c>
      <c r="BI234" s="6">
        <v>1675</v>
      </c>
      <c r="BJ234" s="6">
        <v>35.427241962774957</v>
      </c>
      <c r="BK234" s="6">
        <v>48</v>
      </c>
    </row>
    <row r="235" spans="1:63" x14ac:dyDescent="0.35">
      <c r="A235" s="28">
        <v>229</v>
      </c>
      <c r="C235" s="18" t="s">
        <v>279</v>
      </c>
      <c r="D235" s="15">
        <v>184</v>
      </c>
      <c r="E235" s="19">
        <v>4</v>
      </c>
      <c r="F235" s="19">
        <v>11</v>
      </c>
      <c r="G235" s="19">
        <v>24</v>
      </c>
      <c r="H235" s="19">
        <v>139</v>
      </c>
      <c r="I235" s="19">
        <v>5</v>
      </c>
      <c r="J235" s="20">
        <v>51.630434782608688</v>
      </c>
      <c r="K235" s="20">
        <v>7</v>
      </c>
      <c r="L235" s="20">
        <v>5.6451612903225801</v>
      </c>
      <c r="M235" s="19">
        <v>0</v>
      </c>
      <c r="N235" s="20">
        <v>0</v>
      </c>
      <c r="O235" s="20">
        <v>10</v>
      </c>
      <c r="P235" s="20">
        <v>100</v>
      </c>
      <c r="Q235" s="20">
        <v>1.7964071856287425</v>
      </c>
      <c r="R235" s="19">
        <v>0</v>
      </c>
      <c r="S235" s="20">
        <v>0</v>
      </c>
      <c r="T235" s="19">
        <v>0</v>
      </c>
      <c r="U235" s="20">
        <v>0</v>
      </c>
      <c r="V235" s="19">
        <v>3</v>
      </c>
      <c r="W235" s="20">
        <v>100</v>
      </c>
      <c r="X235" s="19">
        <v>4</v>
      </c>
      <c r="Y235" s="20">
        <v>23.52941176470588</v>
      </c>
      <c r="Z235" s="20">
        <v>23.015873015873016</v>
      </c>
      <c r="AA235" s="20">
        <v>52.380952380952387</v>
      </c>
      <c r="AB235" s="19">
        <v>12</v>
      </c>
      <c r="AC235" s="20">
        <v>10.256410256410255</v>
      </c>
      <c r="AD235" s="20">
        <v>73.846153846153854</v>
      </c>
      <c r="AE235" s="20">
        <v>57.499999999999993</v>
      </c>
      <c r="AF235" s="20">
        <v>52.777777777777779</v>
      </c>
      <c r="AG235" s="20">
        <v>73.118279569892479</v>
      </c>
      <c r="AH235" s="20">
        <v>31.313131313131315</v>
      </c>
      <c r="AI235" s="20">
        <v>32.323232323232325</v>
      </c>
      <c r="AJ235" s="3">
        <v>566.66666666666663</v>
      </c>
      <c r="AK235" s="6">
        <v>13</v>
      </c>
      <c r="AL235" s="6">
        <v>79</v>
      </c>
      <c r="AM235" s="6">
        <v>0</v>
      </c>
      <c r="AN235" s="6">
        <v>0</v>
      </c>
      <c r="AO235" s="6">
        <v>0</v>
      </c>
      <c r="AP235" s="6">
        <v>0</v>
      </c>
      <c r="AQ235" s="6">
        <v>86</v>
      </c>
      <c r="AR235" s="6">
        <v>50</v>
      </c>
      <c r="AS235" s="6">
        <v>28.735632183908045</v>
      </c>
      <c r="AT235" s="138">
        <v>0</v>
      </c>
      <c r="AU235" s="138">
        <v>0</v>
      </c>
      <c r="AV235" s="138">
        <v>2</v>
      </c>
      <c r="AW235" s="138">
        <v>1</v>
      </c>
      <c r="AX235" s="138">
        <v>3</v>
      </c>
      <c r="AY235" s="6">
        <v>72.560975609756099</v>
      </c>
      <c r="AZ235" s="6">
        <v>0</v>
      </c>
      <c r="BA235" s="6">
        <v>0</v>
      </c>
      <c r="BB235" s="6">
        <v>0</v>
      </c>
      <c r="BC235" s="6">
        <v>32</v>
      </c>
      <c r="BD235" s="6">
        <v>17.977528089887642</v>
      </c>
      <c r="BE235" s="6">
        <v>4</v>
      </c>
      <c r="BF235" s="6">
        <v>23.52941176470588</v>
      </c>
      <c r="BG235" s="6">
        <v>21</v>
      </c>
      <c r="BH235" s="6">
        <v>15.217391304347828</v>
      </c>
      <c r="BI235" s="6">
        <v>9</v>
      </c>
      <c r="BJ235" s="6">
        <v>75</v>
      </c>
      <c r="BK235" s="6">
        <v>24</v>
      </c>
    </row>
    <row r="236" spans="1:63" x14ac:dyDescent="0.35">
      <c r="A236" s="28">
        <v>230</v>
      </c>
      <c r="C236" s="18" t="s">
        <v>15</v>
      </c>
      <c r="D236" s="15">
        <v>1171</v>
      </c>
      <c r="E236" s="19">
        <v>5</v>
      </c>
      <c r="F236" s="19">
        <v>12</v>
      </c>
      <c r="G236" s="19">
        <v>31</v>
      </c>
      <c r="H236" s="19">
        <v>782</v>
      </c>
      <c r="I236" s="19">
        <v>338</v>
      </c>
      <c r="J236" s="20">
        <v>50.29888983774552</v>
      </c>
      <c r="K236" s="20">
        <v>38</v>
      </c>
      <c r="L236" s="20">
        <v>16.593886462882097</v>
      </c>
      <c r="M236" s="19">
        <v>0</v>
      </c>
      <c r="N236" s="20">
        <v>0</v>
      </c>
      <c r="O236" s="20">
        <v>98</v>
      </c>
      <c r="P236" s="20">
        <v>91.428571428571431</v>
      </c>
      <c r="Q236" s="20">
        <v>48.148148148148145</v>
      </c>
      <c r="R236" s="19">
        <v>0</v>
      </c>
      <c r="S236" s="20">
        <v>0</v>
      </c>
      <c r="T236" s="19">
        <v>5</v>
      </c>
      <c r="U236" s="20">
        <v>33.333333333333329</v>
      </c>
      <c r="V236" s="19">
        <v>3</v>
      </c>
      <c r="W236" s="118">
        <v>50</v>
      </c>
      <c r="X236" s="118">
        <v>6</v>
      </c>
      <c r="Y236" s="118">
        <v>37.5</v>
      </c>
      <c r="Z236" s="20">
        <v>26.36363636363636</v>
      </c>
      <c r="AA236" s="20">
        <v>27.27272727272727</v>
      </c>
      <c r="AB236" s="19">
        <v>34</v>
      </c>
      <c r="AC236" s="20">
        <v>8.3333333333333321</v>
      </c>
      <c r="AD236" s="20">
        <v>63.764044943820217</v>
      </c>
      <c r="AE236" s="20">
        <v>32.125603864734295</v>
      </c>
      <c r="AF236" s="20">
        <v>37.142857142857146</v>
      </c>
      <c r="AG236" s="20">
        <v>47.249647390691116</v>
      </c>
      <c r="AH236" s="20">
        <v>36.088154269972449</v>
      </c>
      <c r="AI236" s="20">
        <v>34.435261707988978</v>
      </c>
      <c r="AJ236" s="3">
        <v>382.47232472324725</v>
      </c>
      <c r="AK236" s="6">
        <v>0</v>
      </c>
      <c r="AL236" s="6">
        <v>665</v>
      </c>
      <c r="AM236" s="6">
        <v>0</v>
      </c>
      <c r="AN236" s="6">
        <v>381</v>
      </c>
      <c r="AO236" s="6">
        <v>0</v>
      </c>
      <c r="AP236" s="6">
        <v>4</v>
      </c>
      <c r="AQ236" s="6">
        <v>47</v>
      </c>
      <c r="AR236" s="6">
        <v>49</v>
      </c>
      <c r="AS236" s="6">
        <v>4.3478260869565215</v>
      </c>
      <c r="AT236" s="138">
        <v>11</v>
      </c>
      <c r="AU236" s="138">
        <v>1</v>
      </c>
      <c r="AV236" s="138">
        <v>0</v>
      </c>
      <c r="AW236" s="138">
        <v>0</v>
      </c>
      <c r="AX236" s="138">
        <v>12</v>
      </c>
      <c r="AY236" s="6">
        <v>22.986425339366516</v>
      </c>
      <c r="AZ236" s="6">
        <v>10</v>
      </c>
      <c r="BA236" s="6">
        <v>4.2918454935622314</v>
      </c>
      <c r="BB236" s="6">
        <v>39</v>
      </c>
      <c r="BC236" s="6">
        <v>234</v>
      </c>
      <c r="BD236" s="6">
        <v>20.490367775831874</v>
      </c>
      <c r="BE236" s="6">
        <v>0</v>
      </c>
      <c r="BF236" s="6">
        <v>0</v>
      </c>
      <c r="BG236" s="6">
        <v>109</v>
      </c>
      <c r="BH236" s="6">
        <v>14.046391752577319</v>
      </c>
      <c r="BI236" s="6">
        <v>124</v>
      </c>
      <c r="BJ236" s="6">
        <v>37.804878048780488</v>
      </c>
      <c r="BK236" s="6">
        <v>31</v>
      </c>
    </row>
    <row r="237" spans="1:63" x14ac:dyDescent="0.35">
      <c r="A237" s="28">
        <v>231</v>
      </c>
      <c r="C237" s="18" t="s">
        <v>135</v>
      </c>
      <c r="D237" s="15">
        <v>1148</v>
      </c>
      <c r="E237" s="19">
        <v>3</v>
      </c>
      <c r="F237" s="19">
        <v>13</v>
      </c>
      <c r="G237" s="19">
        <v>7</v>
      </c>
      <c r="H237" s="19">
        <v>604</v>
      </c>
      <c r="I237" s="19">
        <v>529</v>
      </c>
      <c r="J237" s="20">
        <v>53.919860627177698</v>
      </c>
      <c r="K237" s="20">
        <v>24</v>
      </c>
      <c r="L237" s="20">
        <v>12.972972972972974</v>
      </c>
      <c r="M237" s="19">
        <v>0</v>
      </c>
      <c r="N237" s="20">
        <v>0</v>
      </c>
      <c r="O237" s="20">
        <v>81</v>
      </c>
      <c r="P237" s="20">
        <v>79.545454545454547</v>
      </c>
      <c r="Q237" s="20">
        <v>52.636447733580013</v>
      </c>
      <c r="R237" s="19">
        <v>0</v>
      </c>
      <c r="S237" s="20">
        <v>0</v>
      </c>
      <c r="T237" s="19">
        <v>0</v>
      </c>
      <c r="U237" s="20">
        <v>0</v>
      </c>
      <c r="V237" s="19">
        <v>0</v>
      </c>
      <c r="W237" s="118">
        <v>0</v>
      </c>
      <c r="X237" s="118">
        <v>0</v>
      </c>
      <c r="Y237" s="118">
        <v>0</v>
      </c>
      <c r="Z237" s="20">
        <v>26.373626373626376</v>
      </c>
      <c r="AA237" s="20">
        <v>36.813186813186817</v>
      </c>
      <c r="AB237" s="19">
        <v>25</v>
      </c>
      <c r="AC237" s="20">
        <v>6.5274151436031342</v>
      </c>
      <c r="AD237" s="20">
        <v>65.283018867924525</v>
      </c>
      <c r="AE237" s="20">
        <v>55.045871559633028</v>
      </c>
      <c r="AF237" s="20">
        <v>57.142857142857139</v>
      </c>
      <c r="AG237" s="20">
        <v>59.751773049645386</v>
      </c>
      <c r="AH237" s="20">
        <v>39.204545454545453</v>
      </c>
      <c r="AI237" s="20">
        <v>32.386363636363633</v>
      </c>
      <c r="AJ237" s="3">
        <v>431.17283950617286</v>
      </c>
      <c r="AK237" s="6">
        <v>0</v>
      </c>
      <c r="AL237" s="6">
        <v>992</v>
      </c>
      <c r="AM237" s="6">
        <v>0</v>
      </c>
      <c r="AN237" s="6">
        <v>76</v>
      </c>
      <c r="AO237" s="6">
        <v>0</v>
      </c>
      <c r="AP237" s="6">
        <v>0</v>
      </c>
      <c r="AQ237" s="6">
        <v>54</v>
      </c>
      <c r="AR237" s="6">
        <v>30</v>
      </c>
      <c r="AS237" s="6">
        <v>2.6954177897574128</v>
      </c>
      <c r="AT237" s="138">
        <v>2</v>
      </c>
      <c r="AU237" s="138">
        <v>0</v>
      </c>
      <c r="AV237" s="138">
        <v>0</v>
      </c>
      <c r="AW237" s="138">
        <v>0</v>
      </c>
      <c r="AX237" s="138">
        <v>2</v>
      </c>
      <c r="AY237" s="6">
        <v>13.189897100093544</v>
      </c>
      <c r="AZ237" s="6">
        <v>6</v>
      </c>
      <c r="BA237" s="6">
        <v>3.278688524590164</v>
      </c>
      <c r="BB237" s="6">
        <v>112</v>
      </c>
      <c r="BC237" s="6">
        <v>318</v>
      </c>
      <c r="BD237" s="6">
        <v>28.017621145374449</v>
      </c>
      <c r="BE237" s="6">
        <v>6</v>
      </c>
      <c r="BF237" s="6">
        <v>50</v>
      </c>
      <c r="BG237" s="6">
        <v>70</v>
      </c>
      <c r="BH237" s="6">
        <v>11.824324324324325</v>
      </c>
      <c r="BI237" s="6">
        <v>242</v>
      </c>
      <c r="BJ237" s="6">
        <v>46.449136276391556</v>
      </c>
      <c r="BK237" s="6">
        <v>7</v>
      </c>
    </row>
    <row r="238" spans="1:63" x14ac:dyDescent="0.35">
      <c r="A238" s="28">
        <v>232</v>
      </c>
      <c r="C238" s="18" t="s">
        <v>20</v>
      </c>
      <c r="D238" s="15">
        <v>912</v>
      </c>
      <c r="E238" s="19">
        <v>13</v>
      </c>
      <c r="F238" s="19">
        <v>39</v>
      </c>
      <c r="G238" s="19">
        <v>144</v>
      </c>
      <c r="H238" s="19">
        <v>654</v>
      </c>
      <c r="I238" s="19">
        <v>78</v>
      </c>
      <c r="J238" s="20">
        <v>51.206140350877192</v>
      </c>
      <c r="K238" s="20">
        <v>18</v>
      </c>
      <c r="L238" s="20">
        <v>4.0268456375838921</v>
      </c>
      <c r="M238" s="19">
        <v>0</v>
      </c>
      <c r="N238" s="20">
        <v>0</v>
      </c>
      <c r="O238" s="20">
        <v>33</v>
      </c>
      <c r="P238" s="20">
        <v>72.972972972972968</v>
      </c>
      <c r="Q238" s="20">
        <v>10.760233918128655</v>
      </c>
      <c r="R238" s="19">
        <v>7</v>
      </c>
      <c r="S238" s="20">
        <v>6.7961165048543686</v>
      </c>
      <c r="T238" s="19">
        <v>3</v>
      </c>
      <c r="U238" s="20">
        <v>5.0847457627118651</v>
      </c>
      <c r="V238" s="19">
        <v>6</v>
      </c>
      <c r="W238" s="20">
        <v>12.244897959183673</v>
      </c>
      <c r="X238" s="19">
        <v>7</v>
      </c>
      <c r="Y238" s="20">
        <v>6.6037735849056602</v>
      </c>
      <c r="Z238" s="20">
        <v>6.8493150684931505</v>
      </c>
      <c r="AA238" s="20">
        <v>73.74429223744292</v>
      </c>
      <c r="AB238" s="19">
        <v>49</v>
      </c>
      <c r="AC238" s="20">
        <v>8.112582781456954</v>
      </c>
      <c r="AD238" s="20">
        <v>80.757097791798103</v>
      </c>
      <c r="AE238" s="20">
        <v>72.672672672672675</v>
      </c>
      <c r="AF238" s="20">
        <v>57.251908396946561</v>
      </c>
      <c r="AG238" s="20">
        <v>83.299798792756548</v>
      </c>
      <c r="AH238" s="20">
        <v>22.603978300180831</v>
      </c>
      <c r="AI238" s="20">
        <v>48.101265822784811</v>
      </c>
      <c r="AJ238" s="3">
        <v>670.5645161290322</v>
      </c>
      <c r="AK238" s="6">
        <v>237</v>
      </c>
      <c r="AL238" s="6">
        <v>244</v>
      </c>
      <c r="AM238" s="6">
        <v>32</v>
      </c>
      <c r="AN238" s="6">
        <v>73</v>
      </c>
      <c r="AO238" s="6">
        <v>0</v>
      </c>
      <c r="AP238" s="6">
        <v>22</v>
      </c>
      <c r="AQ238" s="6">
        <v>258</v>
      </c>
      <c r="AR238" s="6">
        <v>268</v>
      </c>
      <c r="AS238" s="6">
        <v>30.454545454545457</v>
      </c>
      <c r="AT238" s="138">
        <v>4</v>
      </c>
      <c r="AU238" s="138">
        <v>0</v>
      </c>
      <c r="AV238" s="138">
        <v>2</v>
      </c>
      <c r="AW238" s="138">
        <v>2</v>
      </c>
      <c r="AX238" s="138">
        <v>8</v>
      </c>
      <c r="AY238" s="6">
        <v>43.236714975845409</v>
      </c>
      <c r="AZ238" s="6">
        <v>3</v>
      </c>
      <c r="BA238" s="6">
        <v>0.68337129840546695</v>
      </c>
      <c r="BB238" s="6">
        <v>20</v>
      </c>
      <c r="BC238" s="6">
        <v>95</v>
      </c>
      <c r="BD238" s="6">
        <v>10.532150776053214</v>
      </c>
      <c r="BE238" s="6">
        <v>25</v>
      </c>
      <c r="BF238" s="6">
        <v>18.382352941176471</v>
      </c>
      <c r="BG238" s="6">
        <v>55</v>
      </c>
      <c r="BH238" s="6">
        <v>8.4485407066052236</v>
      </c>
      <c r="BI238" s="6">
        <v>6</v>
      </c>
      <c r="BJ238" s="6">
        <v>8.2191780821917799</v>
      </c>
      <c r="BK238" s="6">
        <v>144</v>
      </c>
    </row>
    <row r="239" spans="1:63" x14ac:dyDescent="0.35">
      <c r="A239" s="28">
        <v>233</v>
      </c>
      <c r="C239" s="18" t="s">
        <v>29</v>
      </c>
      <c r="D239" s="15">
        <v>240</v>
      </c>
      <c r="E239" s="19">
        <v>0</v>
      </c>
      <c r="F239" s="19">
        <v>15</v>
      </c>
      <c r="G239" s="19">
        <v>31</v>
      </c>
      <c r="H239" s="19">
        <v>166</v>
      </c>
      <c r="I239" s="19">
        <v>30</v>
      </c>
      <c r="J239" s="20">
        <v>57.083333333333329</v>
      </c>
      <c r="K239" s="20">
        <v>7</v>
      </c>
      <c r="L239" s="20">
        <v>6.1946902654867255</v>
      </c>
      <c r="M239" s="19">
        <v>0</v>
      </c>
      <c r="N239" s="20">
        <v>0</v>
      </c>
      <c r="O239" s="20">
        <v>17</v>
      </c>
      <c r="P239" s="20">
        <v>100</v>
      </c>
      <c r="Q239" s="20">
        <v>16.666666666666664</v>
      </c>
      <c r="R239" s="19">
        <v>0</v>
      </c>
      <c r="S239" s="20">
        <v>0</v>
      </c>
      <c r="T239" s="19">
        <v>0</v>
      </c>
      <c r="U239" s="20">
        <v>0</v>
      </c>
      <c r="V239" s="19">
        <v>0</v>
      </c>
      <c r="W239" s="20">
        <v>0</v>
      </c>
      <c r="X239" s="19">
        <v>0</v>
      </c>
      <c r="Y239" s="20">
        <v>0</v>
      </c>
      <c r="Z239" s="20">
        <v>31.03448275862069</v>
      </c>
      <c r="AA239" s="20">
        <v>53.448275862068961</v>
      </c>
      <c r="AB239" s="19">
        <v>19</v>
      </c>
      <c r="AC239" s="20">
        <v>11.30952380952381</v>
      </c>
      <c r="AD239" s="20">
        <v>82.666666666666671</v>
      </c>
      <c r="AE239" s="20">
        <v>77.89473684210526</v>
      </c>
      <c r="AF239" s="20">
        <v>81.818181818181827</v>
      </c>
      <c r="AG239" s="20">
        <v>81.159420289855078</v>
      </c>
      <c r="AH239" s="20">
        <v>21.621621621621621</v>
      </c>
      <c r="AI239" s="20">
        <v>29.72972972972973</v>
      </c>
      <c r="AJ239" s="3">
        <v>730</v>
      </c>
      <c r="AK239" s="6">
        <v>4</v>
      </c>
      <c r="AL239" s="6">
        <v>132</v>
      </c>
      <c r="AM239" s="6">
        <v>73</v>
      </c>
      <c r="AN239" s="6">
        <v>10</v>
      </c>
      <c r="AO239" s="6">
        <v>0</v>
      </c>
      <c r="AP239" s="6">
        <v>0</v>
      </c>
      <c r="AQ239" s="6">
        <v>20</v>
      </c>
      <c r="AR239" s="6">
        <v>59</v>
      </c>
      <c r="AS239" s="6">
        <v>24.180327868852459</v>
      </c>
      <c r="AT239" s="138">
        <v>1</v>
      </c>
      <c r="AU239" s="138">
        <v>0</v>
      </c>
      <c r="AV239" s="138">
        <v>0</v>
      </c>
      <c r="AW239" s="138">
        <v>0</v>
      </c>
      <c r="AX239" s="138">
        <v>1</v>
      </c>
      <c r="AY239" s="6">
        <v>58.636363636363633</v>
      </c>
      <c r="AZ239" s="6">
        <v>0</v>
      </c>
      <c r="BA239" s="6">
        <v>0</v>
      </c>
      <c r="BB239" s="6">
        <v>4</v>
      </c>
      <c r="BC239" s="6">
        <v>4</v>
      </c>
      <c r="BD239" s="6">
        <v>1.6260162601626018</v>
      </c>
      <c r="BE239" s="6">
        <v>0</v>
      </c>
      <c r="BF239" s="6">
        <v>0</v>
      </c>
      <c r="BG239" s="6">
        <v>0</v>
      </c>
      <c r="BH239" s="6">
        <v>0</v>
      </c>
      <c r="BI239" s="6">
        <v>3</v>
      </c>
      <c r="BJ239" s="6">
        <v>8.1081081081081088</v>
      </c>
      <c r="BK239" s="6">
        <v>31</v>
      </c>
    </row>
    <row r="240" spans="1:63" x14ac:dyDescent="0.35">
      <c r="A240" s="28">
        <v>234</v>
      </c>
      <c r="C240" s="18" t="s">
        <v>24</v>
      </c>
      <c r="D240" s="15">
        <v>547</v>
      </c>
      <c r="E240" s="19">
        <v>41</v>
      </c>
      <c r="F240" s="19">
        <v>70</v>
      </c>
      <c r="G240" s="19">
        <v>85</v>
      </c>
      <c r="H240" s="19">
        <v>383</v>
      </c>
      <c r="I240" s="19">
        <v>0</v>
      </c>
      <c r="J240" s="20">
        <v>31.078610603290674</v>
      </c>
      <c r="K240" s="20">
        <v>3</v>
      </c>
      <c r="L240" s="20">
        <v>0.85714285714285721</v>
      </c>
      <c r="M240" s="19">
        <v>3</v>
      </c>
      <c r="N240" s="20">
        <v>25</v>
      </c>
      <c r="O240" s="20">
        <v>5</v>
      </c>
      <c r="P240" s="20">
        <v>100</v>
      </c>
      <c r="Q240" s="20">
        <v>3.4858387799564272</v>
      </c>
      <c r="R240" s="19">
        <v>4</v>
      </c>
      <c r="S240" s="20">
        <v>5.7142857142857144</v>
      </c>
      <c r="T240" s="19">
        <v>0</v>
      </c>
      <c r="U240" s="20">
        <v>0</v>
      </c>
      <c r="V240" s="19">
        <v>7</v>
      </c>
      <c r="W240" s="20">
        <v>63.636363636363633</v>
      </c>
      <c r="X240" s="19">
        <v>12</v>
      </c>
      <c r="Y240" s="20">
        <v>16.216216216216218</v>
      </c>
      <c r="Z240" s="20">
        <v>12.138728323699421</v>
      </c>
      <c r="AA240" s="20">
        <v>72.832369942196522</v>
      </c>
      <c r="AB240" s="19">
        <v>62</v>
      </c>
      <c r="AC240" s="20">
        <v>17.663817663817664</v>
      </c>
      <c r="AD240" s="20">
        <v>76.404494382022463</v>
      </c>
      <c r="AE240" s="20">
        <v>40.336134453781511</v>
      </c>
      <c r="AF240" s="20">
        <v>57.81990521327014</v>
      </c>
      <c r="AG240" s="20">
        <v>75</v>
      </c>
      <c r="AH240" s="20">
        <v>33.211678832116789</v>
      </c>
      <c r="AI240" s="20">
        <v>33.941605839416056</v>
      </c>
      <c r="AJ240" s="3">
        <v>467.10526315789474</v>
      </c>
      <c r="AK240" s="6">
        <v>0</v>
      </c>
      <c r="AL240" s="6">
        <v>8</v>
      </c>
      <c r="AM240" s="6">
        <v>6</v>
      </c>
      <c r="AN240" s="6">
        <v>494</v>
      </c>
      <c r="AO240" s="6">
        <v>0</v>
      </c>
      <c r="AP240" s="6">
        <v>0</v>
      </c>
      <c r="AQ240" s="6">
        <v>15</v>
      </c>
      <c r="AR240" s="6">
        <v>341</v>
      </c>
      <c r="AS240" s="6">
        <v>63.382899628252787</v>
      </c>
      <c r="AT240" s="138">
        <v>3</v>
      </c>
      <c r="AU240" s="138">
        <v>0</v>
      </c>
      <c r="AV240" s="138">
        <v>1</v>
      </c>
      <c r="AW240" s="138">
        <v>42</v>
      </c>
      <c r="AX240" s="138">
        <v>46</v>
      </c>
      <c r="AY240" s="6">
        <v>89.915966386554629</v>
      </c>
      <c r="AZ240" s="6">
        <v>0</v>
      </c>
      <c r="BA240" s="6">
        <v>0</v>
      </c>
      <c r="BB240" s="6">
        <v>0</v>
      </c>
      <c r="BC240" s="6">
        <v>30</v>
      </c>
      <c r="BD240" s="6">
        <v>5.4844606946983543</v>
      </c>
      <c r="BE240" s="6">
        <v>6</v>
      </c>
      <c r="BF240" s="6">
        <v>7.0588235294117645</v>
      </c>
      <c r="BG240" s="6">
        <v>8</v>
      </c>
      <c r="BH240" s="6">
        <v>2.1164021164021163</v>
      </c>
      <c r="BI240" s="6">
        <v>0</v>
      </c>
      <c r="BJ240" s="6">
        <v>0</v>
      </c>
      <c r="BK240" s="6">
        <v>85</v>
      </c>
    </row>
    <row r="241" spans="1:63" x14ac:dyDescent="0.35">
      <c r="A241" s="28">
        <v>235</v>
      </c>
      <c r="C241" s="18" t="s">
        <v>21</v>
      </c>
      <c r="D241" s="15">
        <v>920</v>
      </c>
      <c r="E241" s="19">
        <v>17</v>
      </c>
      <c r="F241" s="19">
        <v>47</v>
      </c>
      <c r="G241" s="19">
        <v>78</v>
      </c>
      <c r="H241" s="19">
        <v>712</v>
      </c>
      <c r="I241" s="19">
        <v>83</v>
      </c>
      <c r="J241" s="20">
        <v>63.804347826086961</v>
      </c>
      <c r="K241" s="20">
        <v>32</v>
      </c>
      <c r="L241" s="20">
        <v>6.6945606694560666</v>
      </c>
      <c r="M241" s="19">
        <v>4</v>
      </c>
      <c r="N241" s="20">
        <v>9.5238095238095237</v>
      </c>
      <c r="O241" s="20">
        <v>49</v>
      </c>
      <c r="P241" s="20">
        <v>94.117647058823522</v>
      </c>
      <c r="Q241" s="20">
        <v>12.073170731707316</v>
      </c>
      <c r="R241" s="19">
        <v>0</v>
      </c>
      <c r="S241" s="20">
        <v>0</v>
      </c>
      <c r="T241" s="19">
        <v>0</v>
      </c>
      <c r="U241" s="20">
        <v>0</v>
      </c>
      <c r="V241" s="19">
        <v>4</v>
      </c>
      <c r="W241" s="20">
        <v>10.526315789473683</v>
      </c>
      <c r="X241" s="19">
        <v>4</v>
      </c>
      <c r="Y241" s="20">
        <v>7.5471698113207548</v>
      </c>
      <c r="Z241" s="20">
        <v>17.948717948717949</v>
      </c>
      <c r="AA241" s="20">
        <v>64.102564102564102</v>
      </c>
      <c r="AB241" s="19">
        <v>45</v>
      </c>
      <c r="AC241" s="20">
        <v>7.234726688102894</v>
      </c>
      <c r="AD241" s="20">
        <v>82.730923694779108</v>
      </c>
      <c r="AE241" s="20">
        <v>71.772428884026269</v>
      </c>
      <c r="AF241" s="20">
        <v>73.221757322175733</v>
      </c>
      <c r="AG241" s="20">
        <v>76.991150442477874</v>
      </c>
      <c r="AH241" s="20">
        <v>28.39506172839506</v>
      </c>
      <c r="AI241" s="20">
        <v>31.216931216931215</v>
      </c>
      <c r="AJ241" s="3">
        <v>717.5</v>
      </c>
      <c r="AK241" s="6">
        <v>5</v>
      </c>
      <c r="AL241" s="6">
        <v>808</v>
      </c>
      <c r="AM241" s="6">
        <v>0</v>
      </c>
      <c r="AN241" s="6">
        <v>5</v>
      </c>
      <c r="AO241" s="6">
        <v>0</v>
      </c>
      <c r="AP241" s="6">
        <v>0</v>
      </c>
      <c r="AQ241" s="6">
        <v>73</v>
      </c>
      <c r="AR241" s="6">
        <v>309</v>
      </c>
      <c r="AS241" s="6">
        <v>34.52513966480447</v>
      </c>
      <c r="AT241" s="138">
        <v>4</v>
      </c>
      <c r="AU241" s="138">
        <v>0</v>
      </c>
      <c r="AV241" s="138">
        <v>1</v>
      </c>
      <c r="AW241" s="138">
        <v>16</v>
      </c>
      <c r="AX241" s="138">
        <v>21</v>
      </c>
      <c r="AY241" s="6">
        <v>60.185185185185183</v>
      </c>
      <c r="AZ241" s="6">
        <v>0</v>
      </c>
      <c r="BA241" s="6">
        <v>0</v>
      </c>
      <c r="BB241" s="6">
        <v>12</v>
      </c>
      <c r="BC241" s="6">
        <v>18</v>
      </c>
      <c r="BD241" s="6">
        <v>2.0044543429844097</v>
      </c>
      <c r="BE241" s="6">
        <v>0</v>
      </c>
      <c r="BF241" s="6">
        <v>0</v>
      </c>
      <c r="BG241" s="6">
        <v>8</v>
      </c>
      <c r="BH241" s="6">
        <v>1.1396011396011396</v>
      </c>
      <c r="BI241" s="6">
        <v>6</v>
      </c>
      <c r="BJ241" s="6">
        <v>7.0588235294117645</v>
      </c>
      <c r="BK241" s="6">
        <v>78</v>
      </c>
    </row>
    <row r="242" spans="1:63" x14ac:dyDescent="0.35">
      <c r="A242" s="28">
        <v>236</v>
      </c>
      <c r="C242" s="18" t="s">
        <v>9</v>
      </c>
      <c r="D242" s="15">
        <v>213</v>
      </c>
      <c r="E242" s="19">
        <v>0</v>
      </c>
      <c r="F242" s="19">
        <v>0</v>
      </c>
      <c r="G242" s="19">
        <v>4</v>
      </c>
      <c r="H242" s="19">
        <v>145</v>
      </c>
      <c r="I242" s="19">
        <v>58</v>
      </c>
      <c r="J242" s="20">
        <v>61.971830985915489</v>
      </c>
      <c r="K242" s="20">
        <v>10</v>
      </c>
      <c r="L242" s="20">
        <v>11.627906976744185</v>
      </c>
      <c r="M242" s="19">
        <v>0</v>
      </c>
      <c r="N242" s="20">
        <v>0</v>
      </c>
      <c r="O242" s="20">
        <v>13</v>
      </c>
      <c r="P242" s="20">
        <v>100</v>
      </c>
      <c r="Q242" s="20">
        <v>22</v>
      </c>
      <c r="R242" s="19">
        <v>0</v>
      </c>
      <c r="S242" s="20">
        <v>0</v>
      </c>
      <c r="T242" s="19">
        <v>0</v>
      </c>
      <c r="U242" s="20">
        <v>0</v>
      </c>
      <c r="V242" s="19">
        <v>0</v>
      </c>
      <c r="W242" s="20">
        <v>0</v>
      </c>
      <c r="X242" s="19">
        <v>0</v>
      </c>
      <c r="Y242" s="20">
        <v>0</v>
      </c>
      <c r="Z242" s="20">
        <v>15.853658536585366</v>
      </c>
      <c r="AA242" s="20">
        <v>64.634146341463421</v>
      </c>
      <c r="AB242" s="19">
        <v>4</v>
      </c>
      <c r="AC242" s="20">
        <v>3.3613445378151261</v>
      </c>
      <c r="AD242" s="20">
        <v>79.032258064516128</v>
      </c>
      <c r="AE242" s="20">
        <v>75.294117647058826</v>
      </c>
      <c r="AF242" s="20">
        <v>50</v>
      </c>
      <c r="AG242" s="20">
        <v>81.538461538461533</v>
      </c>
      <c r="AH242" s="20">
        <v>21.904761904761905</v>
      </c>
      <c r="AI242" s="20">
        <v>54.285714285714285</v>
      </c>
      <c r="AJ242" s="3">
        <v>631.25</v>
      </c>
      <c r="AK242" s="6">
        <v>0</v>
      </c>
      <c r="AL242" s="6">
        <v>137</v>
      </c>
      <c r="AM242" s="6">
        <v>0</v>
      </c>
      <c r="AN242" s="6">
        <v>0</v>
      </c>
      <c r="AO242" s="6">
        <v>0</v>
      </c>
      <c r="AP242" s="6">
        <v>0</v>
      </c>
      <c r="AQ242" s="6">
        <v>58</v>
      </c>
      <c r="AR242" s="6">
        <v>17</v>
      </c>
      <c r="AS242" s="6">
        <v>8.133971291866029</v>
      </c>
      <c r="AT242" s="138">
        <v>0</v>
      </c>
      <c r="AU242" s="138">
        <v>0</v>
      </c>
      <c r="AV242" s="138">
        <v>0</v>
      </c>
      <c r="AW242" s="138">
        <v>0</v>
      </c>
      <c r="AX242" s="138">
        <v>0</v>
      </c>
      <c r="AY242" s="6">
        <v>29.100529100529098</v>
      </c>
      <c r="AZ242" s="6">
        <v>3</v>
      </c>
      <c r="BA242" s="6">
        <v>3.4883720930232558</v>
      </c>
      <c r="BB242" s="6">
        <v>21</v>
      </c>
      <c r="BC242" s="6">
        <v>18</v>
      </c>
      <c r="BD242" s="6">
        <v>8.7378640776699026</v>
      </c>
      <c r="BE242" s="6">
        <v>0</v>
      </c>
      <c r="BF242" s="6">
        <v>0</v>
      </c>
      <c r="BG242" s="6">
        <v>6</v>
      </c>
      <c r="BH242" s="6">
        <v>4.1958041958041958</v>
      </c>
      <c r="BI242" s="6">
        <v>14</v>
      </c>
      <c r="BJ242" s="6">
        <v>23.728813559322035</v>
      </c>
      <c r="BK242" s="6">
        <v>4</v>
      </c>
    </row>
    <row r="243" spans="1:63" x14ac:dyDescent="0.35">
      <c r="A243" s="28">
        <v>237</v>
      </c>
      <c r="C243" s="18" t="s">
        <v>3</v>
      </c>
      <c r="D243" s="15">
        <v>54</v>
      </c>
      <c r="E243" s="19">
        <v>0</v>
      </c>
      <c r="F243" s="19">
        <v>0</v>
      </c>
      <c r="G243" s="19">
        <v>5</v>
      </c>
      <c r="H243" s="19">
        <v>38</v>
      </c>
      <c r="I243" s="19">
        <v>8</v>
      </c>
      <c r="J243" s="20">
        <v>51.851851851851848</v>
      </c>
      <c r="K243" s="20">
        <v>3</v>
      </c>
      <c r="L243" s="20">
        <v>18.75</v>
      </c>
      <c r="M243" s="19">
        <v>0</v>
      </c>
      <c r="N243" s="20">
        <v>0</v>
      </c>
      <c r="O243" s="20">
        <v>0</v>
      </c>
      <c r="P243" s="20">
        <v>0</v>
      </c>
      <c r="Q243" s="20">
        <v>25</v>
      </c>
      <c r="R243" s="19">
        <v>0</v>
      </c>
      <c r="S243" s="20">
        <v>0</v>
      </c>
      <c r="T243" s="19">
        <v>0</v>
      </c>
      <c r="U243" s="20">
        <v>0</v>
      </c>
      <c r="V243" s="19">
        <v>0</v>
      </c>
      <c r="W243" s="20">
        <v>0</v>
      </c>
      <c r="X243" s="19">
        <v>4</v>
      </c>
      <c r="Y243" s="20">
        <v>100</v>
      </c>
      <c r="Z243" s="20">
        <v>100</v>
      </c>
      <c r="AA243" s="20">
        <v>0</v>
      </c>
      <c r="AB243" s="19">
        <v>7</v>
      </c>
      <c r="AC243" s="20">
        <v>18.421052631578945</v>
      </c>
      <c r="AD243" s="20">
        <v>68.421052631578945</v>
      </c>
      <c r="AE243" s="20">
        <v>80</v>
      </c>
      <c r="AF243" s="20">
        <v>100</v>
      </c>
      <c r="AG243" s="20">
        <v>89.285714285714292</v>
      </c>
      <c r="AH243" s="20">
        <v>67.741935483870961</v>
      </c>
      <c r="AI243" s="20">
        <v>0</v>
      </c>
      <c r="AJ243" s="3">
        <v>706.25</v>
      </c>
      <c r="AK243" s="6">
        <v>0</v>
      </c>
      <c r="AL243" s="6">
        <v>42</v>
      </c>
      <c r="AM243" s="6">
        <v>0</v>
      </c>
      <c r="AN243" s="6">
        <v>0</v>
      </c>
      <c r="AO243" s="6">
        <v>0</v>
      </c>
      <c r="AP243" s="6">
        <v>0</v>
      </c>
      <c r="AQ243" s="6">
        <v>4</v>
      </c>
      <c r="AR243" s="6">
        <v>7</v>
      </c>
      <c r="AS243" s="6">
        <v>15.909090909090908</v>
      </c>
      <c r="AT243" s="138">
        <v>0</v>
      </c>
      <c r="AU243" s="138">
        <v>0</v>
      </c>
      <c r="AV243" s="138">
        <v>0</v>
      </c>
      <c r="AW243" s="138">
        <v>0</v>
      </c>
      <c r="AX243" s="138">
        <v>0</v>
      </c>
      <c r="AY243" s="6">
        <v>69.047619047619051</v>
      </c>
      <c r="AZ243" s="6">
        <v>0</v>
      </c>
      <c r="BA243" s="6">
        <v>0</v>
      </c>
      <c r="BB243" s="6">
        <v>0</v>
      </c>
      <c r="BC243" s="6">
        <v>4</v>
      </c>
      <c r="BD243" s="6">
        <v>8.3333333333333321</v>
      </c>
      <c r="BE243" s="6">
        <v>0</v>
      </c>
      <c r="BF243" s="6">
        <v>0</v>
      </c>
      <c r="BG243" s="6">
        <v>0</v>
      </c>
      <c r="BH243" s="6">
        <v>0</v>
      </c>
      <c r="BI243" s="6">
        <v>3</v>
      </c>
      <c r="BJ243" s="6">
        <v>42.857142857142854</v>
      </c>
      <c r="BK243" s="6">
        <v>5</v>
      </c>
    </row>
    <row r="244" spans="1:63" x14ac:dyDescent="0.35">
      <c r="A244" s="28">
        <v>238</v>
      </c>
      <c r="C244" s="18" t="s">
        <v>280</v>
      </c>
      <c r="D244" s="15">
        <v>301</v>
      </c>
      <c r="E244" s="19">
        <v>14</v>
      </c>
      <c r="F244" s="19">
        <v>30</v>
      </c>
      <c r="G244" s="19">
        <v>32</v>
      </c>
      <c r="H244" s="19">
        <v>227</v>
      </c>
      <c r="I244" s="19">
        <v>13</v>
      </c>
      <c r="J244" s="20">
        <v>62.458471760797337</v>
      </c>
      <c r="K244" s="20">
        <v>9</v>
      </c>
      <c r="L244" s="20">
        <v>5.3892215568862278</v>
      </c>
      <c r="M244" s="19">
        <v>0</v>
      </c>
      <c r="N244" s="20">
        <v>0</v>
      </c>
      <c r="O244" s="20">
        <v>6</v>
      </c>
      <c r="P244" s="20">
        <v>100</v>
      </c>
      <c r="Q244" s="20">
        <v>4.5977011494252871</v>
      </c>
      <c r="R244" s="19">
        <v>0</v>
      </c>
      <c r="S244" s="20">
        <v>0</v>
      </c>
      <c r="T244" s="19">
        <v>0</v>
      </c>
      <c r="U244" s="20">
        <v>0</v>
      </c>
      <c r="V244" s="19">
        <v>0</v>
      </c>
      <c r="W244" s="20">
        <v>0</v>
      </c>
      <c r="X244" s="19">
        <v>0</v>
      </c>
      <c r="Y244" s="20">
        <v>0</v>
      </c>
      <c r="Z244" s="20">
        <v>8.0745341614906838</v>
      </c>
      <c r="AA244" s="20">
        <v>80.745341614906835</v>
      </c>
      <c r="AB244" s="19">
        <v>12</v>
      </c>
      <c r="AC244" s="20">
        <v>6.1538461538461542</v>
      </c>
      <c r="AD244" s="20">
        <v>80</v>
      </c>
      <c r="AE244" s="20">
        <v>75.912408759124077</v>
      </c>
      <c r="AF244" s="20">
        <v>70</v>
      </c>
      <c r="AG244" s="20">
        <v>81.868131868131869</v>
      </c>
      <c r="AH244" s="20">
        <v>7.9096045197740121</v>
      </c>
      <c r="AI244" s="20">
        <v>72.881355932203391</v>
      </c>
      <c r="AJ244" s="3">
        <v>863.63636363636363</v>
      </c>
      <c r="AK244" s="6">
        <v>17</v>
      </c>
      <c r="AL244" s="6">
        <v>101</v>
      </c>
      <c r="AM244" s="6">
        <v>13</v>
      </c>
      <c r="AN244" s="6">
        <v>32</v>
      </c>
      <c r="AO244" s="6">
        <v>0</v>
      </c>
      <c r="AP244" s="6">
        <v>10</v>
      </c>
      <c r="AQ244" s="6">
        <v>104</v>
      </c>
      <c r="AR244" s="6">
        <v>81</v>
      </c>
      <c r="AS244" s="6">
        <v>27.551020408163261</v>
      </c>
      <c r="AT244" s="138">
        <v>0</v>
      </c>
      <c r="AU244" s="138">
        <v>0</v>
      </c>
      <c r="AV244" s="138">
        <v>1</v>
      </c>
      <c r="AW244" s="138">
        <v>0</v>
      </c>
      <c r="AX244" s="138">
        <v>1</v>
      </c>
      <c r="AY244" s="6">
        <v>46.12676056338028</v>
      </c>
      <c r="AZ244" s="6">
        <v>0</v>
      </c>
      <c r="BA244" s="6">
        <v>0</v>
      </c>
      <c r="BB244" s="6">
        <v>4</v>
      </c>
      <c r="BC244" s="6">
        <v>3</v>
      </c>
      <c r="BD244" s="6">
        <v>1.006711409395973</v>
      </c>
      <c r="BE244" s="6">
        <v>0</v>
      </c>
      <c r="BF244" s="6">
        <v>0</v>
      </c>
      <c r="BG244" s="6">
        <v>3</v>
      </c>
      <c r="BH244" s="6">
        <v>1.3157894736842104</v>
      </c>
      <c r="BI244" s="6">
        <v>0</v>
      </c>
      <c r="BJ244" s="6">
        <v>0</v>
      </c>
      <c r="BK244" s="6">
        <v>32</v>
      </c>
    </row>
    <row r="245" spans="1:63" x14ac:dyDescent="0.35">
      <c r="A245" s="28">
        <v>239</v>
      </c>
      <c r="C245" s="18" t="s">
        <v>28</v>
      </c>
      <c r="D245" s="15">
        <v>319</v>
      </c>
      <c r="E245" s="19">
        <v>4</v>
      </c>
      <c r="F245" s="19">
        <v>17</v>
      </c>
      <c r="G245" s="19">
        <v>45</v>
      </c>
      <c r="H245" s="19">
        <v>230</v>
      </c>
      <c r="I245" s="19">
        <v>25</v>
      </c>
      <c r="J245" s="20">
        <v>56.426332288401248</v>
      </c>
      <c r="K245" s="20">
        <v>30</v>
      </c>
      <c r="L245" s="20">
        <v>18.404907975460123</v>
      </c>
      <c r="M245" s="19">
        <v>0</v>
      </c>
      <c r="N245" s="20">
        <v>0</v>
      </c>
      <c r="O245" s="20">
        <v>41</v>
      </c>
      <c r="P245" s="20">
        <v>88.095238095238088</v>
      </c>
      <c r="Q245" s="20">
        <v>37.102473498233216</v>
      </c>
      <c r="R245" s="19">
        <v>5</v>
      </c>
      <c r="S245" s="20">
        <v>15.151515151515152</v>
      </c>
      <c r="T245" s="19">
        <v>3</v>
      </c>
      <c r="U245" s="20">
        <v>18.75</v>
      </c>
      <c r="V245" s="19">
        <v>0</v>
      </c>
      <c r="W245" s="20">
        <v>0</v>
      </c>
      <c r="X245" s="19">
        <v>5</v>
      </c>
      <c r="Y245" s="20">
        <v>18.518518518518519</v>
      </c>
      <c r="Z245" s="20">
        <v>37.748344370860927</v>
      </c>
      <c r="AA245" s="20">
        <v>16.556291390728479</v>
      </c>
      <c r="AB245" s="19">
        <v>30</v>
      </c>
      <c r="AC245" s="20">
        <v>20.134228187919462</v>
      </c>
      <c r="AD245" s="20">
        <v>64.356435643564353</v>
      </c>
      <c r="AE245" s="20">
        <v>30.303030303030305</v>
      </c>
      <c r="AF245" s="20">
        <v>26.923076923076923</v>
      </c>
      <c r="AG245" s="20">
        <v>48</v>
      </c>
      <c r="AH245" s="20">
        <v>38.524590163934427</v>
      </c>
      <c r="AI245" s="20">
        <v>15.573770491803279</v>
      </c>
      <c r="AJ245" s="3">
        <v>394.44444444444446</v>
      </c>
      <c r="AK245" s="6">
        <v>0</v>
      </c>
      <c r="AL245" s="6">
        <v>0</v>
      </c>
      <c r="AM245" s="6">
        <v>0</v>
      </c>
      <c r="AN245" s="6">
        <v>295</v>
      </c>
      <c r="AO245" s="6">
        <v>0</v>
      </c>
      <c r="AP245" s="6">
        <v>0</v>
      </c>
      <c r="AQ245" s="6">
        <v>12</v>
      </c>
      <c r="AR245" s="6">
        <v>51</v>
      </c>
      <c r="AS245" s="6">
        <v>16.666666666666664</v>
      </c>
      <c r="AT245" s="138">
        <v>5</v>
      </c>
      <c r="AU245" s="138">
        <v>1</v>
      </c>
      <c r="AV245" s="138">
        <v>0</v>
      </c>
      <c r="AW245" s="138">
        <v>0</v>
      </c>
      <c r="AX245" s="138">
        <v>6</v>
      </c>
      <c r="AY245" s="6">
        <v>94.773519163763069</v>
      </c>
      <c r="AZ245" s="6">
        <v>0</v>
      </c>
      <c r="BA245" s="6">
        <v>0</v>
      </c>
      <c r="BB245" s="6">
        <v>6</v>
      </c>
      <c r="BC245" s="6">
        <v>55</v>
      </c>
      <c r="BD245" s="6">
        <v>17.684887459807076</v>
      </c>
      <c r="BE245" s="6">
        <v>3</v>
      </c>
      <c r="BF245" s="6">
        <v>6.9767441860465116</v>
      </c>
      <c r="BG245" s="6">
        <v>36</v>
      </c>
      <c r="BH245" s="6">
        <v>15.65217391304348</v>
      </c>
      <c r="BI245" s="6">
        <v>14</v>
      </c>
      <c r="BJ245" s="6">
        <v>53.846153846153847</v>
      </c>
      <c r="BK245" s="6">
        <v>45</v>
      </c>
    </row>
    <row r="246" spans="1:63" x14ac:dyDescent="0.35">
      <c r="A246" s="28">
        <v>240</v>
      </c>
      <c r="C246" s="18" t="s">
        <v>25</v>
      </c>
      <c r="D246" s="15">
        <v>838</v>
      </c>
      <c r="E246" s="19">
        <v>12</v>
      </c>
      <c r="F246" s="19">
        <v>33</v>
      </c>
      <c r="G246" s="19">
        <v>95</v>
      </c>
      <c r="H246" s="19">
        <v>625</v>
      </c>
      <c r="I246" s="19">
        <v>86</v>
      </c>
      <c r="J246" s="20">
        <v>45.704057279236274</v>
      </c>
      <c r="K246" s="20">
        <v>16</v>
      </c>
      <c r="L246" s="20">
        <v>3.669724770642202</v>
      </c>
      <c r="M246" s="19">
        <v>0</v>
      </c>
      <c r="N246" s="20">
        <v>0</v>
      </c>
      <c r="O246" s="20">
        <v>16</v>
      </c>
      <c r="P246" s="20">
        <v>100</v>
      </c>
      <c r="Q246" s="20">
        <v>8.1012658227848107</v>
      </c>
      <c r="R246" s="19">
        <v>0</v>
      </c>
      <c r="S246" s="20">
        <v>0</v>
      </c>
      <c r="T246" s="19">
        <v>5</v>
      </c>
      <c r="U246" s="20">
        <v>12.195121951219512</v>
      </c>
      <c r="V246" s="19">
        <v>0</v>
      </c>
      <c r="W246" s="20">
        <v>0</v>
      </c>
      <c r="X246" s="19">
        <v>8</v>
      </c>
      <c r="Y246" s="20">
        <v>9.0909090909090917</v>
      </c>
      <c r="Z246" s="20">
        <v>19.212962962962962</v>
      </c>
      <c r="AA246" s="20">
        <v>61.574074074074069</v>
      </c>
      <c r="AB246" s="19">
        <v>62</v>
      </c>
      <c r="AC246" s="20">
        <v>10.214168039538714</v>
      </c>
      <c r="AD246" s="20">
        <v>86.956521739130437</v>
      </c>
      <c r="AE246" s="20">
        <v>69.565217391304344</v>
      </c>
      <c r="AF246" s="20">
        <v>69.651741293532339</v>
      </c>
      <c r="AG246" s="20">
        <v>85.121951219512198</v>
      </c>
      <c r="AH246" s="20">
        <v>36.210131332082554</v>
      </c>
      <c r="AI246" s="20">
        <v>36.772983114446525</v>
      </c>
      <c r="AJ246" s="3">
        <v>718.64406779661022</v>
      </c>
      <c r="AK246" s="6">
        <v>373</v>
      </c>
      <c r="AL246" s="6">
        <v>238</v>
      </c>
      <c r="AM246" s="6">
        <v>109</v>
      </c>
      <c r="AN246" s="6">
        <v>46</v>
      </c>
      <c r="AO246" s="6">
        <v>0</v>
      </c>
      <c r="AP246" s="6">
        <v>0</v>
      </c>
      <c r="AQ246" s="6">
        <v>49</v>
      </c>
      <c r="AR246" s="6">
        <v>289</v>
      </c>
      <c r="AS246" s="6">
        <v>35.200974421437273</v>
      </c>
      <c r="AT246" s="138">
        <v>1</v>
      </c>
      <c r="AU246" s="138">
        <v>0</v>
      </c>
      <c r="AV246" s="138">
        <v>3</v>
      </c>
      <c r="AW246" s="138">
        <v>2</v>
      </c>
      <c r="AX246" s="138">
        <v>6</v>
      </c>
      <c r="AY246" s="6">
        <v>54.986876640419943</v>
      </c>
      <c r="AZ246" s="6">
        <v>0</v>
      </c>
      <c r="BA246" s="6">
        <v>0</v>
      </c>
      <c r="BB246" s="6">
        <v>14</v>
      </c>
      <c r="BC246" s="6">
        <v>36</v>
      </c>
      <c r="BD246" s="6">
        <v>4.3583535108958831</v>
      </c>
      <c r="BE246" s="6">
        <v>3</v>
      </c>
      <c r="BF246" s="6">
        <v>3.125</v>
      </c>
      <c r="BG246" s="6">
        <v>22</v>
      </c>
      <c r="BH246" s="6">
        <v>3.5541195476575123</v>
      </c>
      <c r="BI246" s="6">
        <v>13</v>
      </c>
      <c r="BJ246" s="6">
        <v>15.294117647058824</v>
      </c>
      <c r="BK246" s="6">
        <v>95</v>
      </c>
    </row>
    <row r="247" spans="1:63" x14ac:dyDescent="0.35">
      <c r="A247" s="28">
        <v>241</v>
      </c>
      <c r="C247" s="18" t="s">
        <v>11</v>
      </c>
      <c r="D247" s="15">
        <v>76</v>
      </c>
      <c r="E247" s="19">
        <v>0</v>
      </c>
      <c r="F247" s="19">
        <v>3</v>
      </c>
      <c r="G247" s="19">
        <v>14</v>
      </c>
      <c r="H247" s="19">
        <v>42</v>
      </c>
      <c r="I247" s="19">
        <v>8</v>
      </c>
      <c r="J247" s="20">
        <v>46.478873239436616</v>
      </c>
      <c r="K247" s="20">
        <v>7</v>
      </c>
      <c r="L247" s="20">
        <v>26.923076923076923</v>
      </c>
      <c r="M247" s="19">
        <v>0</v>
      </c>
      <c r="N247" s="20">
        <v>0</v>
      </c>
      <c r="O247" s="20">
        <v>8</v>
      </c>
      <c r="P247" s="20">
        <v>100</v>
      </c>
      <c r="Q247" s="20">
        <v>31.818181818181817</v>
      </c>
      <c r="R247" s="19">
        <v>0</v>
      </c>
      <c r="S247" s="20">
        <v>0</v>
      </c>
      <c r="T247" s="19">
        <v>0</v>
      </c>
      <c r="U247" s="20">
        <v>0</v>
      </c>
      <c r="V247" s="19">
        <v>3</v>
      </c>
      <c r="W247" s="20">
        <v>100</v>
      </c>
      <c r="X247" s="19">
        <v>5</v>
      </c>
      <c r="Y247" s="20">
        <v>55.555555555555557</v>
      </c>
      <c r="Z247" s="20">
        <v>31.818181818181817</v>
      </c>
      <c r="AA247" s="20">
        <v>13.636363636363635</v>
      </c>
      <c r="AB247" s="19">
        <v>19</v>
      </c>
      <c r="AC247" s="20">
        <v>50</v>
      </c>
      <c r="AD247" s="20">
        <v>52.380952380952387</v>
      </c>
      <c r="AE247" s="20">
        <v>16</v>
      </c>
      <c r="AF247" s="20">
        <v>100</v>
      </c>
      <c r="AG247" s="20">
        <v>34.090909090909086</v>
      </c>
      <c r="AH247" s="20">
        <v>28.571428571428569</v>
      </c>
      <c r="AI247" s="20">
        <v>28.571428571428569</v>
      </c>
      <c r="AJ247" s="3">
        <v>274</v>
      </c>
      <c r="AK247" s="6">
        <v>0</v>
      </c>
      <c r="AL247" s="6">
        <v>46</v>
      </c>
      <c r="AM247" s="6">
        <v>0</v>
      </c>
      <c r="AN247" s="6">
        <v>17</v>
      </c>
      <c r="AO247" s="6">
        <v>0</v>
      </c>
      <c r="AP247" s="6">
        <v>0</v>
      </c>
      <c r="AQ247" s="6">
        <v>0</v>
      </c>
      <c r="AR247" s="6">
        <v>3</v>
      </c>
      <c r="AS247" s="6">
        <v>4.7619047619047619</v>
      </c>
      <c r="AT247" s="138">
        <v>0</v>
      </c>
      <c r="AU247" s="138">
        <v>0</v>
      </c>
      <c r="AV247" s="138">
        <v>0</v>
      </c>
      <c r="AW247" s="138">
        <v>0</v>
      </c>
      <c r="AX247" s="138">
        <v>0</v>
      </c>
      <c r="AY247" s="6">
        <v>84.615384615384613</v>
      </c>
      <c r="AZ247" s="6">
        <v>0</v>
      </c>
      <c r="BA247" s="6">
        <v>0</v>
      </c>
      <c r="BB247" s="6">
        <v>0</v>
      </c>
      <c r="BC247" s="6">
        <v>6</v>
      </c>
      <c r="BD247" s="6">
        <v>9.0909090909090917</v>
      </c>
      <c r="BE247" s="6">
        <v>0</v>
      </c>
      <c r="BF247" s="6">
        <v>0</v>
      </c>
      <c r="BG247" s="6">
        <v>7</v>
      </c>
      <c r="BH247" s="6">
        <v>14.893617021276595</v>
      </c>
      <c r="BI247" s="6">
        <v>0</v>
      </c>
      <c r="BJ247" s="6">
        <v>0</v>
      </c>
      <c r="BK247" s="6">
        <v>14</v>
      </c>
    </row>
    <row r="248" spans="1:63" x14ac:dyDescent="0.35">
      <c r="A248" s="28">
        <v>242</v>
      </c>
      <c r="C248" s="18" t="s">
        <v>281</v>
      </c>
      <c r="D248" s="15">
        <v>62</v>
      </c>
      <c r="E248" s="19">
        <v>0</v>
      </c>
      <c r="F248" s="19">
        <v>0</v>
      </c>
      <c r="G248" s="19">
        <v>0</v>
      </c>
      <c r="H248" s="19">
        <v>54</v>
      </c>
      <c r="I248" s="19">
        <v>5</v>
      </c>
      <c r="J248" s="20">
        <v>51.612903225806448</v>
      </c>
      <c r="K248" s="20">
        <v>0</v>
      </c>
      <c r="L248" s="20">
        <v>0</v>
      </c>
      <c r="M248" s="19">
        <v>0</v>
      </c>
      <c r="N248" s="20">
        <v>0</v>
      </c>
      <c r="O248" s="20">
        <v>0</v>
      </c>
      <c r="P248" s="20">
        <v>0</v>
      </c>
      <c r="Q248" s="20">
        <v>36.065573770491802</v>
      </c>
      <c r="R248" s="19">
        <v>0</v>
      </c>
      <c r="S248" s="20">
        <v>0</v>
      </c>
      <c r="T248" s="19">
        <v>0</v>
      </c>
      <c r="U248" s="20">
        <v>0</v>
      </c>
      <c r="V248" s="19">
        <v>0</v>
      </c>
      <c r="W248" s="118">
        <v>0</v>
      </c>
      <c r="X248" s="118">
        <v>0</v>
      </c>
      <c r="Y248" s="118">
        <v>0</v>
      </c>
      <c r="Z248" s="20">
        <v>40</v>
      </c>
      <c r="AA248" s="20">
        <v>0</v>
      </c>
      <c r="AB248" s="19">
        <v>0</v>
      </c>
      <c r="AC248" s="20">
        <v>0</v>
      </c>
      <c r="AD248" s="20">
        <v>100</v>
      </c>
      <c r="AE248" s="20">
        <v>81.481481481481481</v>
      </c>
      <c r="AF248" s="20">
        <v>0</v>
      </c>
      <c r="AG248" s="20">
        <v>85</v>
      </c>
      <c r="AH248" s="20">
        <v>62.5</v>
      </c>
      <c r="AI248" s="20">
        <v>37.5</v>
      </c>
      <c r="AJ248" s="3">
        <v>650</v>
      </c>
      <c r="AK248" s="6">
        <v>3</v>
      </c>
      <c r="AL248" s="6">
        <v>38</v>
      </c>
      <c r="AM248" s="6">
        <v>0</v>
      </c>
      <c r="AN248" s="6">
        <v>0</v>
      </c>
      <c r="AO248" s="6">
        <v>0</v>
      </c>
      <c r="AP248" s="6">
        <v>0</v>
      </c>
      <c r="AQ248" s="6">
        <v>12</v>
      </c>
      <c r="AR248" s="6">
        <v>0</v>
      </c>
      <c r="AS248" s="6">
        <v>0</v>
      </c>
      <c r="AT248" s="138"/>
      <c r="AU248" s="138"/>
      <c r="AV248" s="138"/>
      <c r="AW248" s="138"/>
      <c r="AX248" s="138"/>
      <c r="AY248" s="6">
        <v>27.868852459016392</v>
      </c>
      <c r="AZ248" s="6">
        <v>0</v>
      </c>
      <c r="BA248" s="6">
        <v>0</v>
      </c>
      <c r="BB248" s="6">
        <v>0</v>
      </c>
      <c r="BC248" s="6">
        <v>15</v>
      </c>
      <c r="BD248" s="6">
        <v>25</v>
      </c>
      <c r="BE248" s="6">
        <v>0</v>
      </c>
      <c r="BF248" s="6">
        <v>0</v>
      </c>
      <c r="BG248" s="6">
        <v>6</v>
      </c>
      <c r="BH248" s="6">
        <v>11.76470588235294</v>
      </c>
      <c r="BI248" s="6">
        <v>5</v>
      </c>
      <c r="BJ248" s="6">
        <v>100</v>
      </c>
      <c r="BK248" s="6">
        <v>0</v>
      </c>
    </row>
    <row r="249" spans="1:63" x14ac:dyDescent="0.35">
      <c r="A249" s="28">
        <v>243</v>
      </c>
      <c r="C249" s="18" t="s">
        <v>14</v>
      </c>
      <c r="D249" s="15">
        <v>249</v>
      </c>
      <c r="E249" s="19">
        <v>0</v>
      </c>
      <c r="F249" s="19">
        <v>0</v>
      </c>
      <c r="G249" s="19">
        <v>8</v>
      </c>
      <c r="H249" s="19">
        <v>184</v>
      </c>
      <c r="I249" s="19">
        <v>55</v>
      </c>
      <c r="J249" s="20">
        <v>49.799196787148588</v>
      </c>
      <c r="K249" s="20">
        <v>13</v>
      </c>
      <c r="L249" s="20">
        <v>16.666666666666664</v>
      </c>
      <c r="M249" s="19">
        <v>0</v>
      </c>
      <c r="N249" s="20">
        <v>0</v>
      </c>
      <c r="O249" s="20">
        <v>21</v>
      </c>
      <c r="P249" s="20">
        <v>84</v>
      </c>
      <c r="Q249" s="20">
        <v>33.333333333333329</v>
      </c>
      <c r="R249" s="19">
        <v>0</v>
      </c>
      <c r="S249" s="20">
        <v>0</v>
      </c>
      <c r="T249" s="19">
        <v>0</v>
      </c>
      <c r="U249" s="20">
        <v>0</v>
      </c>
      <c r="V249" s="19">
        <v>0</v>
      </c>
      <c r="W249" s="20">
        <v>0</v>
      </c>
      <c r="X249" s="19">
        <v>0</v>
      </c>
      <c r="Y249" s="20">
        <v>0</v>
      </c>
      <c r="Z249" s="20">
        <v>20.253164556962027</v>
      </c>
      <c r="AA249" s="20">
        <v>53.164556962025308</v>
      </c>
      <c r="AB249" s="19">
        <v>16</v>
      </c>
      <c r="AC249" s="20">
        <v>13.675213675213676</v>
      </c>
      <c r="AD249" s="20">
        <v>63.953488372093027</v>
      </c>
      <c r="AE249" s="20">
        <v>41.584158415841586</v>
      </c>
      <c r="AF249" s="20">
        <v>43.333333333333336</v>
      </c>
      <c r="AG249" s="20">
        <v>54.54545454545454</v>
      </c>
      <c r="AH249" s="20">
        <v>30.526315789473685</v>
      </c>
      <c r="AI249" s="20">
        <v>31.578947368421051</v>
      </c>
      <c r="AJ249" s="3">
        <v>428.20512820512818</v>
      </c>
      <c r="AK249" s="6">
        <v>0</v>
      </c>
      <c r="AL249" s="6">
        <v>36</v>
      </c>
      <c r="AM249" s="6">
        <v>0</v>
      </c>
      <c r="AN249" s="6">
        <v>120</v>
      </c>
      <c r="AO249" s="6">
        <v>0</v>
      </c>
      <c r="AP249" s="6">
        <v>0</v>
      </c>
      <c r="AQ249" s="6">
        <v>73</v>
      </c>
      <c r="AR249" s="6">
        <v>29</v>
      </c>
      <c r="AS249" s="6">
        <v>11.934156378600823</v>
      </c>
      <c r="AT249" s="138">
        <v>1</v>
      </c>
      <c r="AU249" s="138">
        <v>0</v>
      </c>
      <c r="AV249" s="138">
        <v>0</v>
      </c>
      <c r="AW249" s="138">
        <v>0</v>
      </c>
      <c r="AX249" s="138">
        <v>1</v>
      </c>
      <c r="AY249" s="6">
        <v>41.596638655462186</v>
      </c>
      <c r="AZ249" s="6">
        <v>0</v>
      </c>
      <c r="BA249" s="6">
        <v>0</v>
      </c>
      <c r="BB249" s="6">
        <v>4</v>
      </c>
      <c r="BC249" s="6">
        <v>50</v>
      </c>
      <c r="BD249" s="6">
        <v>19.685039370078741</v>
      </c>
      <c r="BE249" s="6">
        <v>0</v>
      </c>
      <c r="BF249" s="6">
        <v>0</v>
      </c>
      <c r="BG249" s="6">
        <v>21</v>
      </c>
      <c r="BH249" s="6">
        <v>10.99476439790576</v>
      </c>
      <c r="BI249" s="6">
        <v>31</v>
      </c>
      <c r="BJ249" s="6">
        <v>55.357142857142861</v>
      </c>
      <c r="BK249" s="6">
        <v>8</v>
      </c>
    </row>
    <row r="250" spans="1:63" x14ac:dyDescent="0.35">
      <c r="A250" s="28">
        <v>244</v>
      </c>
      <c r="C250" s="18" t="s">
        <v>18</v>
      </c>
      <c r="D250" s="15">
        <v>2796</v>
      </c>
      <c r="E250" s="19">
        <v>43</v>
      </c>
      <c r="F250" s="19">
        <v>92</v>
      </c>
      <c r="G250" s="19">
        <v>478</v>
      </c>
      <c r="H250" s="19">
        <v>1967</v>
      </c>
      <c r="I250" s="19">
        <v>262</v>
      </c>
      <c r="J250" s="20">
        <v>55.114449213161663</v>
      </c>
      <c r="K250" s="20">
        <v>110</v>
      </c>
      <c r="L250" s="20">
        <v>11.077542799597181</v>
      </c>
      <c r="M250" s="19">
        <v>7</v>
      </c>
      <c r="N250" s="20">
        <v>2.8112449799196786</v>
      </c>
      <c r="O250" s="20">
        <v>206</v>
      </c>
      <c r="P250" s="20">
        <v>88.557213930348254</v>
      </c>
      <c r="Q250" s="20">
        <v>24.330527926549351</v>
      </c>
      <c r="R250" s="19">
        <v>8</v>
      </c>
      <c r="S250" s="20">
        <v>2.3255813953488373</v>
      </c>
      <c r="T250" s="19">
        <v>4</v>
      </c>
      <c r="U250" s="20">
        <v>2.7586206896551726</v>
      </c>
      <c r="V250" s="19">
        <v>11</v>
      </c>
      <c r="W250" s="20">
        <v>5.2631578947368416</v>
      </c>
      <c r="X250" s="19">
        <v>14</v>
      </c>
      <c r="Y250" s="20">
        <v>4.1666666666666661</v>
      </c>
      <c r="Z250" s="20">
        <v>15.708418891170432</v>
      </c>
      <c r="AA250" s="20">
        <v>53.182751540041075</v>
      </c>
      <c r="AB250" s="19">
        <v>213</v>
      </c>
      <c r="AC250" s="20">
        <v>13.003663003663005</v>
      </c>
      <c r="AD250" s="20">
        <v>71.687429218573044</v>
      </c>
      <c r="AE250" s="20">
        <v>56.688493919550986</v>
      </c>
      <c r="AF250" s="20">
        <v>49.498327759197323</v>
      </c>
      <c r="AG250" s="20">
        <v>66.293532338308452</v>
      </c>
      <c r="AH250" s="20">
        <v>45.010768126346015</v>
      </c>
      <c r="AI250" s="20">
        <v>24.694903086862887</v>
      </c>
      <c r="AJ250" s="3">
        <v>414.88095238095241</v>
      </c>
      <c r="AK250" s="6">
        <v>1113</v>
      </c>
      <c r="AL250" s="6">
        <v>579</v>
      </c>
      <c r="AM250" s="6">
        <v>0</v>
      </c>
      <c r="AN250" s="6">
        <v>0</v>
      </c>
      <c r="AO250" s="6">
        <v>0</v>
      </c>
      <c r="AP250" s="6">
        <v>13</v>
      </c>
      <c r="AQ250" s="6">
        <v>1004</v>
      </c>
      <c r="AR250" s="6">
        <v>740</v>
      </c>
      <c r="AS250" s="6">
        <v>27.276078142277921</v>
      </c>
      <c r="AT250" s="138">
        <v>12</v>
      </c>
      <c r="AU250" s="138">
        <v>0</v>
      </c>
      <c r="AV250" s="138">
        <v>12</v>
      </c>
      <c r="AW250" s="138">
        <v>0</v>
      </c>
      <c r="AX250" s="138">
        <v>24</v>
      </c>
      <c r="AY250" s="6">
        <v>34.958427815570673</v>
      </c>
      <c r="AZ250" s="6">
        <v>7</v>
      </c>
      <c r="BA250" s="6">
        <v>0.71721311475409832</v>
      </c>
      <c r="BB250" s="6">
        <v>35</v>
      </c>
      <c r="BC250" s="6">
        <v>906</v>
      </c>
      <c r="BD250" s="6">
        <v>32.743043006866642</v>
      </c>
      <c r="BE250" s="6">
        <v>75</v>
      </c>
      <c r="BF250" s="6">
        <v>15.991471215351813</v>
      </c>
      <c r="BG250" s="6">
        <v>622</v>
      </c>
      <c r="BH250" s="6">
        <v>31.930184804928132</v>
      </c>
      <c r="BI250" s="6">
        <v>187</v>
      </c>
      <c r="BJ250" s="6">
        <v>72.48062015503875</v>
      </c>
      <c r="BK250" s="6">
        <v>478</v>
      </c>
    </row>
    <row r="251" spans="1:63" x14ac:dyDescent="0.35">
      <c r="A251" s="28">
        <v>245</v>
      </c>
      <c r="C251" s="18"/>
      <c r="D251" s="15"/>
      <c r="E251" s="19"/>
      <c r="F251" s="19"/>
      <c r="G251" s="19"/>
      <c r="H251" s="19"/>
      <c r="I251" s="19"/>
      <c r="J251" s="20"/>
      <c r="K251" s="20"/>
      <c r="L251" s="20"/>
      <c r="M251" s="19"/>
      <c r="N251" s="20"/>
      <c r="O251" s="20"/>
      <c r="P251" s="20"/>
      <c r="Q251" s="20"/>
      <c r="R251" s="19"/>
      <c r="S251" s="20"/>
      <c r="T251" s="19">
        <v>76</v>
      </c>
      <c r="U251" s="20">
        <v>5.9282371294851792</v>
      </c>
      <c r="V251" s="19">
        <v>128</v>
      </c>
      <c r="W251" s="20">
        <v>11.646951774340311</v>
      </c>
      <c r="X251" s="19">
        <v>207</v>
      </c>
      <c r="Y251" s="20">
        <v>8.6502298370246553</v>
      </c>
      <c r="Z251" s="20">
        <v>18.393118594436313</v>
      </c>
      <c r="AA251" s="20">
        <v>57.631771595900439</v>
      </c>
      <c r="AB251" s="19">
        <v>1653</v>
      </c>
      <c r="AC251" s="20">
        <v>11.257917319348905</v>
      </c>
      <c r="AD251" s="20">
        <v>74.015317286652078</v>
      </c>
      <c r="AE251" s="20">
        <v>55.471371360536857</v>
      </c>
      <c r="AF251" s="20">
        <v>55.939260347783495</v>
      </c>
      <c r="AG251" s="20">
        <v>67.868236653904503</v>
      </c>
      <c r="AH251" s="20">
        <v>36.253918495297803</v>
      </c>
      <c r="AI251" s="20">
        <v>32.931034482758619</v>
      </c>
      <c r="AJ251" s="3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>
        <v>57.182320441988956</v>
      </c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</row>
    <row r="252" spans="1:63" x14ac:dyDescent="0.35">
      <c r="A252" s="28">
        <v>246</v>
      </c>
      <c r="B252" s="21" t="s">
        <v>38</v>
      </c>
      <c r="C252" s="18" t="s">
        <v>26</v>
      </c>
      <c r="D252" s="15">
        <v>149</v>
      </c>
      <c r="E252" s="19">
        <v>0</v>
      </c>
      <c r="F252" s="19">
        <v>3</v>
      </c>
      <c r="G252" s="19">
        <v>19</v>
      </c>
      <c r="H252" s="19">
        <v>126</v>
      </c>
      <c r="I252" s="19">
        <v>10</v>
      </c>
      <c r="J252" s="20">
        <v>48.993288590604031</v>
      </c>
      <c r="K252" s="20">
        <v>0</v>
      </c>
      <c r="L252" s="20">
        <v>0</v>
      </c>
      <c r="M252" s="19">
        <v>0</v>
      </c>
      <c r="N252" s="20">
        <v>0</v>
      </c>
      <c r="O252" s="20">
        <v>6</v>
      </c>
      <c r="P252" s="20">
        <v>100</v>
      </c>
      <c r="Q252" s="20">
        <v>18.88111888111888</v>
      </c>
      <c r="R252" s="19">
        <v>6</v>
      </c>
      <c r="S252" s="20">
        <v>42.857142857142854</v>
      </c>
      <c r="T252" s="19">
        <v>4</v>
      </c>
      <c r="U252" s="20">
        <v>33.333333333333329</v>
      </c>
      <c r="V252" s="19">
        <v>0</v>
      </c>
      <c r="W252" s="20">
        <v>0</v>
      </c>
      <c r="X252" s="19">
        <v>3</v>
      </c>
      <c r="Y252" s="20">
        <v>20</v>
      </c>
      <c r="Z252" s="20">
        <v>15.789473684210526</v>
      </c>
      <c r="AA252" s="20">
        <v>22.807017543859647</v>
      </c>
      <c r="AB252" s="19">
        <v>10</v>
      </c>
      <c r="AC252" s="20">
        <v>11.494252873563218</v>
      </c>
      <c r="AD252" s="20">
        <v>70</v>
      </c>
      <c r="AE252" s="20">
        <v>38.70967741935484</v>
      </c>
      <c r="AF252" s="20">
        <v>100</v>
      </c>
      <c r="AG252" s="20">
        <v>54.385964912280706</v>
      </c>
      <c r="AH252" s="20">
        <v>56.164383561643838</v>
      </c>
      <c r="AI252" s="20">
        <v>10.95890410958904</v>
      </c>
      <c r="AJ252" s="3">
        <v>528.84615384615381</v>
      </c>
      <c r="AK252" s="6">
        <v>0</v>
      </c>
      <c r="AL252" s="6">
        <v>0</v>
      </c>
      <c r="AM252" s="6">
        <v>0</v>
      </c>
      <c r="AN252" s="6">
        <v>134</v>
      </c>
      <c r="AO252" s="6">
        <v>0</v>
      </c>
      <c r="AP252" s="6">
        <v>0</v>
      </c>
      <c r="AQ252" s="6">
        <v>7</v>
      </c>
      <c r="AR252" s="6">
        <v>8</v>
      </c>
      <c r="AS252" s="6">
        <v>5.3691275167785237</v>
      </c>
      <c r="AT252" s="138">
        <v>3</v>
      </c>
      <c r="AU252" s="138">
        <v>0</v>
      </c>
      <c r="AV252" s="138">
        <v>0</v>
      </c>
      <c r="AW252" s="138">
        <v>0</v>
      </c>
      <c r="AX252" s="138">
        <v>3</v>
      </c>
      <c r="AY252" s="6">
        <v>30.201342281879196</v>
      </c>
      <c r="AZ252" s="6">
        <v>4</v>
      </c>
      <c r="BA252" s="6">
        <v>6.4516129032258061</v>
      </c>
      <c r="BB252" s="6">
        <v>0</v>
      </c>
      <c r="BC252" s="6">
        <v>29</v>
      </c>
      <c r="BD252" s="6">
        <v>19.463087248322147</v>
      </c>
      <c r="BE252" s="6">
        <v>0</v>
      </c>
      <c r="BF252" s="6">
        <v>0</v>
      </c>
      <c r="BG252" s="6">
        <v>19</v>
      </c>
      <c r="BH252" s="6">
        <v>15.573770491803279</v>
      </c>
      <c r="BI252" s="6">
        <v>6</v>
      </c>
      <c r="BJ252" s="6">
        <v>66.666666666666657</v>
      </c>
      <c r="BK252" s="6">
        <v>19</v>
      </c>
    </row>
    <row r="253" spans="1:63" x14ac:dyDescent="0.35">
      <c r="A253" s="28">
        <v>247</v>
      </c>
      <c r="C253" s="18" t="s">
        <v>22</v>
      </c>
      <c r="D253" s="15">
        <v>39</v>
      </c>
      <c r="E253" s="19">
        <v>0</v>
      </c>
      <c r="F253" s="19">
        <v>0</v>
      </c>
      <c r="G253" s="19">
        <v>0</v>
      </c>
      <c r="H253" s="19">
        <v>32</v>
      </c>
      <c r="I253" s="19">
        <v>0</v>
      </c>
      <c r="J253" s="20">
        <v>51.282051282051277</v>
      </c>
      <c r="K253" s="20">
        <v>0</v>
      </c>
      <c r="L253" s="20">
        <v>0</v>
      </c>
      <c r="M253" s="19">
        <v>0</v>
      </c>
      <c r="N253" s="20">
        <v>0</v>
      </c>
      <c r="O253" s="20">
        <v>0</v>
      </c>
      <c r="P253" s="20">
        <v>0</v>
      </c>
      <c r="Q253" s="20">
        <v>10.526315789473683</v>
      </c>
      <c r="R253" s="19">
        <v>0</v>
      </c>
      <c r="S253" s="20" t="s">
        <v>140</v>
      </c>
      <c r="T253" s="19">
        <v>0</v>
      </c>
      <c r="U253" s="20">
        <v>0</v>
      </c>
      <c r="V253" s="19">
        <v>0</v>
      </c>
      <c r="W253" s="118">
        <v>0</v>
      </c>
      <c r="X253" s="118">
        <v>0</v>
      </c>
      <c r="Y253" s="20">
        <v>0</v>
      </c>
      <c r="Z253" s="20">
        <v>26.923076923076923</v>
      </c>
      <c r="AA253" s="20">
        <v>57.692307692307686</v>
      </c>
      <c r="AB253" s="19">
        <v>4</v>
      </c>
      <c r="AC253" s="20">
        <v>12.903225806451612</v>
      </c>
      <c r="AD253" s="20">
        <v>80</v>
      </c>
      <c r="AE253" s="20">
        <v>40</v>
      </c>
      <c r="AF253" s="20">
        <v>0</v>
      </c>
      <c r="AG253" s="20">
        <v>60.606060606060609</v>
      </c>
      <c r="AH253" s="20">
        <v>10.714285714285714</v>
      </c>
      <c r="AI253" s="20">
        <v>50</v>
      </c>
      <c r="AJ253" s="3">
        <v>725</v>
      </c>
      <c r="AK253" s="6">
        <v>9</v>
      </c>
      <c r="AL253" s="6">
        <v>3</v>
      </c>
      <c r="AM253" s="6">
        <v>0</v>
      </c>
      <c r="AN253" s="6">
        <v>23</v>
      </c>
      <c r="AO253" s="6">
        <v>0</v>
      </c>
      <c r="AP253" s="6">
        <v>0</v>
      </c>
      <c r="AQ253" s="6">
        <v>9</v>
      </c>
      <c r="AR253" s="6">
        <v>13</v>
      </c>
      <c r="AS253" s="6">
        <v>28.260869565217391</v>
      </c>
      <c r="AT253" s="138">
        <v>0</v>
      </c>
      <c r="AU253" s="138">
        <v>0</v>
      </c>
      <c r="AV253" s="138">
        <v>0</v>
      </c>
      <c r="AW253" s="138">
        <v>0</v>
      </c>
      <c r="AX253" s="138">
        <v>0</v>
      </c>
      <c r="AY253" s="6">
        <v>39.024390243902438</v>
      </c>
      <c r="AZ253" s="6">
        <v>0</v>
      </c>
      <c r="BA253" s="6">
        <v>0</v>
      </c>
      <c r="BB253" s="6">
        <v>0</v>
      </c>
      <c r="BC253" s="6">
        <v>0</v>
      </c>
      <c r="BD253" s="6">
        <v>0</v>
      </c>
      <c r="BE253" s="6">
        <v>0</v>
      </c>
      <c r="BF253" s="6">
        <v>0</v>
      </c>
      <c r="BG253" s="6">
        <v>0</v>
      </c>
      <c r="BH253" s="6">
        <v>0</v>
      </c>
      <c r="BI253" s="6">
        <v>0</v>
      </c>
      <c r="BJ253" s="6">
        <v>0</v>
      </c>
      <c r="BK253" s="6">
        <v>0</v>
      </c>
    </row>
    <row r="254" spans="1:63" x14ac:dyDescent="0.35">
      <c r="A254" s="28">
        <v>248</v>
      </c>
      <c r="C254" s="18" t="s">
        <v>134</v>
      </c>
      <c r="D254" s="15">
        <v>208</v>
      </c>
      <c r="E254" s="19">
        <v>0</v>
      </c>
      <c r="F254" s="19">
        <v>0</v>
      </c>
      <c r="G254" s="19">
        <v>9</v>
      </c>
      <c r="H254" s="19">
        <v>170</v>
      </c>
      <c r="I254" s="19">
        <v>32</v>
      </c>
      <c r="J254" s="20">
        <v>50.96153846153846</v>
      </c>
      <c r="K254" s="20">
        <v>3</v>
      </c>
      <c r="L254" s="20">
        <v>6.25</v>
      </c>
      <c r="M254" s="19">
        <v>0</v>
      </c>
      <c r="N254" s="20">
        <v>0</v>
      </c>
      <c r="O254" s="20">
        <v>14</v>
      </c>
      <c r="P254" s="20">
        <v>54.54545454545454</v>
      </c>
      <c r="Q254" s="20">
        <v>16.990291262135923</v>
      </c>
      <c r="R254" s="19">
        <v>0</v>
      </c>
      <c r="S254" s="20">
        <v>0</v>
      </c>
      <c r="T254" s="19">
        <v>0</v>
      </c>
      <c r="U254" s="20">
        <v>0</v>
      </c>
      <c r="V254" s="19">
        <v>0</v>
      </c>
      <c r="W254" s="118">
        <v>0</v>
      </c>
      <c r="X254" s="118">
        <v>0</v>
      </c>
      <c r="Y254" s="20">
        <v>0</v>
      </c>
      <c r="Z254" s="20">
        <v>61.818181818181813</v>
      </c>
      <c r="AA254" s="20">
        <v>20</v>
      </c>
      <c r="AB254" s="19">
        <v>4</v>
      </c>
      <c r="AC254" s="20">
        <v>3.669724770642202</v>
      </c>
      <c r="AD254" s="20">
        <v>60.869565217391312</v>
      </c>
      <c r="AE254" s="20">
        <v>56.578947368421048</v>
      </c>
      <c r="AF254" s="20">
        <v>100</v>
      </c>
      <c r="AG254" s="20">
        <v>55.844155844155843</v>
      </c>
      <c r="AH254" s="20">
        <v>47.474747474747474</v>
      </c>
      <c r="AI254" s="20">
        <v>22.222222222222221</v>
      </c>
      <c r="AJ254" s="3">
        <v>539</v>
      </c>
      <c r="AK254" s="6">
        <v>0</v>
      </c>
      <c r="AL254" s="6">
        <v>48</v>
      </c>
      <c r="AM254" s="6">
        <v>0</v>
      </c>
      <c r="AN254" s="6">
        <v>38</v>
      </c>
      <c r="AO254" s="6">
        <v>0</v>
      </c>
      <c r="AP254" s="6">
        <v>0</v>
      </c>
      <c r="AQ254" s="6">
        <v>111</v>
      </c>
      <c r="AR254" s="6">
        <v>3</v>
      </c>
      <c r="AS254" s="6">
        <v>1.5151515151515151</v>
      </c>
      <c r="AT254" s="138">
        <v>1</v>
      </c>
      <c r="AU254" s="138">
        <v>0</v>
      </c>
      <c r="AV254" s="138">
        <v>0</v>
      </c>
      <c r="AW254" s="138">
        <v>0</v>
      </c>
      <c r="AX254" s="138">
        <v>1</v>
      </c>
      <c r="AY254" s="6">
        <v>24.271844660194176</v>
      </c>
      <c r="AZ254" s="6">
        <v>0</v>
      </c>
      <c r="BA254" s="6">
        <v>0</v>
      </c>
      <c r="BB254" s="6">
        <v>5</v>
      </c>
      <c r="BC254" s="6">
        <v>42</v>
      </c>
      <c r="BD254" s="6">
        <v>20.8955223880597</v>
      </c>
      <c r="BE254" s="6">
        <v>0</v>
      </c>
      <c r="BF254" s="6">
        <v>0</v>
      </c>
      <c r="BG254" s="6">
        <v>24</v>
      </c>
      <c r="BH254" s="6">
        <v>14.634146341463413</v>
      </c>
      <c r="BI254" s="6">
        <v>26</v>
      </c>
      <c r="BJ254" s="6">
        <v>74.285714285714292</v>
      </c>
      <c r="BK254" s="6">
        <v>9</v>
      </c>
    </row>
    <row r="255" spans="1:63" x14ac:dyDescent="0.35">
      <c r="A255" s="28">
        <v>249</v>
      </c>
      <c r="C255" s="18" t="s">
        <v>137</v>
      </c>
      <c r="D255" s="15">
        <v>40</v>
      </c>
      <c r="E255" s="19">
        <v>0</v>
      </c>
      <c r="F255" s="19">
        <v>0</v>
      </c>
      <c r="G255" s="19">
        <v>5</v>
      </c>
      <c r="H255" s="19">
        <v>34</v>
      </c>
      <c r="I255" s="19">
        <v>5</v>
      </c>
      <c r="J255" s="20">
        <v>52.5</v>
      </c>
      <c r="K255" s="20">
        <v>4</v>
      </c>
      <c r="L255" s="20">
        <v>14.814814814814813</v>
      </c>
      <c r="M255" s="19">
        <v>0</v>
      </c>
      <c r="N255" s="20">
        <v>0</v>
      </c>
      <c r="O255" s="20">
        <v>3</v>
      </c>
      <c r="P255" s="20">
        <v>100</v>
      </c>
      <c r="Q255" s="20">
        <v>23.076923076923077</v>
      </c>
      <c r="R255" s="19">
        <v>0</v>
      </c>
      <c r="S255" s="20">
        <v>0</v>
      </c>
      <c r="T255" s="19">
        <v>0</v>
      </c>
      <c r="U255" s="20">
        <v>0</v>
      </c>
      <c r="V255" s="19">
        <v>0</v>
      </c>
      <c r="W255" s="118">
        <v>0</v>
      </c>
      <c r="X255" s="19">
        <v>0</v>
      </c>
      <c r="Y255" s="20">
        <v>0</v>
      </c>
      <c r="Z255" s="20">
        <v>20</v>
      </c>
      <c r="AA255" s="20">
        <v>50</v>
      </c>
      <c r="AB255" s="19">
        <v>3</v>
      </c>
      <c r="AC255" s="20">
        <v>9.375</v>
      </c>
      <c r="AD255" s="20">
        <v>100</v>
      </c>
      <c r="AE255" s="20">
        <v>81.25</v>
      </c>
      <c r="AF255" s="20">
        <v>100</v>
      </c>
      <c r="AG255" s="20">
        <v>82.608695652173907</v>
      </c>
      <c r="AH255" s="20">
        <v>0</v>
      </c>
      <c r="AI255" s="20">
        <v>58.82352941176471</v>
      </c>
      <c r="AJ255" s="3">
        <v>675</v>
      </c>
      <c r="AK255" s="6">
        <v>16</v>
      </c>
      <c r="AL255" s="6">
        <v>28</v>
      </c>
      <c r="AM255" s="6">
        <v>0</v>
      </c>
      <c r="AN255" s="6">
        <v>0</v>
      </c>
      <c r="AO255" s="6">
        <v>0</v>
      </c>
      <c r="AP255" s="6">
        <v>0</v>
      </c>
      <c r="AQ255" s="6">
        <v>0</v>
      </c>
      <c r="AR255" s="6">
        <v>8</v>
      </c>
      <c r="AS255" s="6">
        <v>19.047619047619047</v>
      </c>
      <c r="AT255" s="138">
        <v>0</v>
      </c>
      <c r="AU255" s="138">
        <v>0</v>
      </c>
      <c r="AV255" s="138">
        <v>0</v>
      </c>
      <c r="AW255" s="138">
        <v>0</v>
      </c>
      <c r="AX255" s="138">
        <v>0</v>
      </c>
      <c r="AY255" s="6">
        <v>40.476190476190474</v>
      </c>
      <c r="AZ255" s="6">
        <v>0</v>
      </c>
      <c r="BA255" s="6">
        <v>0</v>
      </c>
      <c r="BB255" s="6">
        <v>0</v>
      </c>
      <c r="BC255" s="6">
        <v>9</v>
      </c>
      <c r="BD255" s="6">
        <v>19.148936170212767</v>
      </c>
      <c r="BE255" s="6">
        <v>0</v>
      </c>
      <c r="BF255" s="6">
        <v>0</v>
      </c>
      <c r="BG255" s="6">
        <v>4</v>
      </c>
      <c r="BH255" s="6">
        <v>13.333333333333334</v>
      </c>
      <c r="BI255" s="6">
        <v>0</v>
      </c>
      <c r="BJ255" s="6">
        <v>0</v>
      </c>
      <c r="BK255" s="6">
        <v>5</v>
      </c>
    </row>
    <row r="256" spans="1:63" x14ac:dyDescent="0.35">
      <c r="A256" s="28">
        <v>250</v>
      </c>
      <c r="C256" s="18" t="s">
        <v>16</v>
      </c>
      <c r="D256" s="15">
        <v>96</v>
      </c>
      <c r="E256" s="19">
        <v>0</v>
      </c>
      <c r="F256" s="19">
        <v>3</v>
      </c>
      <c r="G256" s="19">
        <v>10</v>
      </c>
      <c r="H256" s="19">
        <v>73</v>
      </c>
      <c r="I256" s="19">
        <v>12</v>
      </c>
      <c r="J256" s="20">
        <v>64.583333333333343</v>
      </c>
      <c r="K256" s="20">
        <v>11</v>
      </c>
      <c r="L256" s="20">
        <v>25.581395348837212</v>
      </c>
      <c r="M256" s="19">
        <v>0</v>
      </c>
      <c r="N256" s="20">
        <v>0</v>
      </c>
      <c r="O256" s="20">
        <v>13</v>
      </c>
      <c r="P256" s="20">
        <v>100</v>
      </c>
      <c r="Q256" s="20">
        <v>43.820224719101127</v>
      </c>
      <c r="R256" s="19">
        <v>4</v>
      </c>
      <c r="S256" s="20">
        <v>57.142857142857139</v>
      </c>
      <c r="T256" s="19">
        <v>0</v>
      </c>
      <c r="U256" s="20">
        <v>0</v>
      </c>
      <c r="V256" s="19">
        <v>0</v>
      </c>
      <c r="W256" s="118">
        <v>0</v>
      </c>
      <c r="X256" s="19">
        <v>0</v>
      </c>
      <c r="Y256" s="118">
        <v>0</v>
      </c>
      <c r="Z256" s="20">
        <v>26.086956521739129</v>
      </c>
      <c r="AA256" s="20">
        <v>19.565217391304348</v>
      </c>
      <c r="AB256" s="19">
        <v>7</v>
      </c>
      <c r="AC256" s="20">
        <v>10.76923076923077</v>
      </c>
      <c r="AD256" s="20">
        <v>69.230769230769226</v>
      </c>
      <c r="AE256" s="20">
        <v>69.565217391304344</v>
      </c>
      <c r="AF256" s="20">
        <v>100</v>
      </c>
      <c r="AG256" s="20">
        <v>65.079365079365076</v>
      </c>
      <c r="AH256" s="20">
        <v>57.627118644067799</v>
      </c>
      <c r="AI256" s="20">
        <v>6.7796610169491522</v>
      </c>
      <c r="AJ256" s="3">
        <v>537.5</v>
      </c>
      <c r="AK256" s="6">
        <v>61</v>
      </c>
      <c r="AL256" s="6">
        <v>12</v>
      </c>
      <c r="AM256" s="6">
        <v>0</v>
      </c>
      <c r="AN256" s="6">
        <v>0</v>
      </c>
      <c r="AO256" s="6">
        <v>0</v>
      </c>
      <c r="AP256" s="6">
        <v>0</v>
      </c>
      <c r="AQ256" s="6">
        <v>18</v>
      </c>
      <c r="AR256" s="6">
        <v>14</v>
      </c>
      <c r="AS256" s="6">
        <v>16.091954022988507</v>
      </c>
      <c r="AT256" s="138">
        <v>0</v>
      </c>
      <c r="AU256" s="138">
        <v>0</v>
      </c>
      <c r="AV256" s="138">
        <v>0</v>
      </c>
      <c r="AW256" s="138">
        <v>0</v>
      </c>
      <c r="AX256" s="138">
        <v>0</v>
      </c>
      <c r="AY256" s="6">
        <v>14.14141414141414</v>
      </c>
      <c r="AZ256" s="6">
        <v>0</v>
      </c>
      <c r="BA256" s="6">
        <v>0</v>
      </c>
      <c r="BB256" s="6">
        <v>0</v>
      </c>
      <c r="BC256" s="6">
        <v>26</v>
      </c>
      <c r="BD256" s="6">
        <v>27.083333333333332</v>
      </c>
      <c r="BE256" s="6">
        <v>4</v>
      </c>
      <c r="BF256" s="6">
        <v>33.333333333333329</v>
      </c>
      <c r="BG256" s="6">
        <v>15</v>
      </c>
      <c r="BH256" s="6">
        <v>21.428571428571427</v>
      </c>
      <c r="BI256" s="6">
        <v>6</v>
      </c>
      <c r="BJ256" s="6">
        <v>60</v>
      </c>
      <c r="BK256" s="6">
        <v>10</v>
      </c>
    </row>
    <row r="257" spans="1:63" x14ac:dyDescent="0.35">
      <c r="A257" s="28">
        <v>251</v>
      </c>
      <c r="C257" s="18" t="s">
        <v>138</v>
      </c>
      <c r="D257" s="15">
        <v>885</v>
      </c>
      <c r="E257" s="19">
        <v>18</v>
      </c>
      <c r="F257" s="19">
        <v>51</v>
      </c>
      <c r="G257" s="19">
        <v>143</v>
      </c>
      <c r="H257" s="19">
        <v>634</v>
      </c>
      <c r="I257" s="19">
        <v>67</v>
      </c>
      <c r="J257" s="20">
        <v>61.016949152542374</v>
      </c>
      <c r="K257" s="20">
        <v>30</v>
      </c>
      <c r="L257" s="20">
        <v>7.7519379844961236</v>
      </c>
      <c r="M257" s="19">
        <v>0</v>
      </c>
      <c r="N257" s="20">
        <v>0</v>
      </c>
      <c r="O257" s="20">
        <v>49</v>
      </c>
      <c r="P257" s="20">
        <v>93.75</v>
      </c>
      <c r="Q257" s="20">
        <v>9.6479791395045638</v>
      </c>
      <c r="R257" s="19">
        <v>0</v>
      </c>
      <c r="S257" s="20">
        <v>0</v>
      </c>
      <c r="T257" s="19">
        <v>3</v>
      </c>
      <c r="U257" s="20">
        <v>16.666666666666664</v>
      </c>
      <c r="V257" s="19">
        <v>5</v>
      </c>
      <c r="W257" s="20">
        <v>14.285714285714285</v>
      </c>
      <c r="X257" s="19">
        <v>4</v>
      </c>
      <c r="Y257" s="20">
        <v>7.5471698113207548</v>
      </c>
      <c r="Z257" s="20">
        <v>18.302387267904511</v>
      </c>
      <c r="AA257" s="20">
        <v>52.519893899204241</v>
      </c>
      <c r="AB257" s="19">
        <v>48</v>
      </c>
      <c r="AC257" s="20">
        <v>10.738255033557047</v>
      </c>
      <c r="AD257" s="20">
        <v>72.177419354838719</v>
      </c>
      <c r="AE257" s="20">
        <v>52.577319587628871</v>
      </c>
      <c r="AF257" s="20">
        <v>46.564885496183209</v>
      </c>
      <c r="AG257" s="20">
        <v>64.631578947368411</v>
      </c>
      <c r="AH257" s="20">
        <v>26.288659793814436</v>
      </c>
      <c r="AI257" s="20">
        <v>42.52577319587629</v>
      </c>
      <c r="AJ257" s="3">
        <v>354.6875</v>
      </c>
      <c r="AK257" s="6">
        <v>103</v>
      </c>
      <c r="AL257" s="6">
        <v>115</v>
      </c>
      <c r="AM257" s="6">
        <v>0</v>
      </c>
      <c r="AN257" s="6">
        <v>10</v>
      </c>
      <c r="AO257" s="6">
        <v>0</v>
      </c>
      <c r="AP257" s="6">
        <v>0</v>
      </c>
      <c r="AQ257" s="6">
        <v>634</v>
      </c>
      <c r="AR257" s="6">
        <v>262</v>
      </c>
      <c r="AS257" s="6">
        <v>30.715123094958969</v>
      </c>
      <c r="AT257" s="138">
        <v>11</v>
      </c>
      <c r="AU257" s="138">
        <v>0</v>
      </c>
      <c r="AV257" s="138">
        <v>0</v>
      </c>
      <c r="AW257" s="138">
        <v>7</v>
      </c>
      <c r="AX257" s="138">
        <v>18</v>
      </c>
      <c r="AY257" s="6">
        <v>25.374855824682811</v>
      </c>
      <c r="AZ257" s="6">
        <v>0</v>
      </c>
      <c r="BA257" s="6">
        <v>0</v>
      </c>
      <c r="BB257" s="6">
        <v>17</v>
      </c>
      <c r="BC257" s="6">
        <v>280</v>
      </c>
      <c r="BD257" s="6">
        <v>31.567080045095828</v>
      </c>
      <c r="BE257" s="6">
        <v>30</v>
      </c>
      <c r="BF257" s="6">
        <v>21.276595744680851</v>
      </c>
      <c r="BG257" s="6">
        <v>193</v>
      </c>
      <c r="BH257" s="6">
        <v>30.880000000000003</v>
      </c>
      <c r="BI257" s="6">
        <v>44</v>
      </c>
      <c r="BJ257" s="6">
        <v>67.692307692307693</v>
      </c>
      <c r="BK257" s="6">
        <v>143</v>
      </c>
    </row>
    <row r="258" spans="1:63" x14ac:dyDescent="0.35">
      <c r="A258" s="28">
        <v>252</v>
      </c>
      <c r="C258" s="18" t="s">
        <v>2</v>
      </c>
      <c r="D258" s="15">
        <v>85</v>
      </c>
      <c r="E258" s="19">
        <v>0</v>
      </c>
      <c r="F258" s="19">
        <v>0</v>
      </c>
      <c r="G258" s="19">
        <v>9</v>
      </c>
      <c r="H258" s="19">
        <v>72</v>
      </c>
      <c r="I258" s="19">
        <v>0</v>
      </c>
      <c r="J258" s="20">
        <v>48.235294117647058</v>
      </c>
      <c r="K258" s="20">
        <v>5</v>
      </c>
      <c r="L258" s="20">
        <v>19.230769230769234</v>
      </c>
      <c r="M258" s="19">
        <v>0</v>
      </c>
      <c r="N258" s="20">
        <v>0</v>
      </c>
      <c r="O258" s="20">
        <v>6</v>
      </c>
      <c r="P258" s="20">
        <v>0</v>
      </c>
      <c r="Q258" s="20">
        <v>35.802469135802468</v>
      </c>
      <c r="R258" s="19">
        <v>8</v>
      </c>
      <c r="S258" s="20">
        <v>57.142857142857139</v>
      </c>
      <c r="T258" s="19">
        <v>0</v>
      </c>
      <c r="U258" s="20">
        <v>0</v>
      </c>
      <c r="V258" s="19">
        <v>0</v>
      </c>
      <c r="W258" s="20">
        <v>0</v>
      </c>
      <c r="X258" s="19">
        <v>4</v>
      </c>
      <c r="Y258" s="20">
        <v>26.666666666666668</v>
      </c>
      <c r="Z258" s="20">
        <v>20.689655172413794</v>
      </c>
      <c r="AA258" s="20">
        <v>0</v>
      </c>
      <c r="AB258" s="19">
        <v>6</v>
      </c>
      <c r="AC258" s="20">
        <v>8.695652173913043</v>
      </c>
      <c r="AD258" s="20">
        <v>81.081081081081081</v>
      </c>
      <c r="AE258" s="20">
        <v>58.333333333333336</v>
      </c>
      <c r="AF258" s="20">
        <v>100</v>
      </c>
      <c r="AG258" s="20">
        <v>69.117647058823522</v>
      </c>
      <c r="AH258" s="20">
        <v>85.9375</v>
      </c>
      <c r="AI258" s="20">
        <v>0</v>
      </c>
      <c r="AJ258" s="3">
        <v>771.42857142857144</v>
      </c>
      <c r="AK258" s="6">
        <v>0</v>
      </c>
      <c r="AL258" s="6">
        <v>73</v>
      </c>
      <c r="AM258" s="6">
        <v>0</v>
      </c>
      <c r="AN258" s="6">
        <v>0</v>
      </c>
      <c r="AO258" s="6">
        <v>0</v>
      </c>
      <c r="AP258" s="6">
        <v>0</v>
      </c>
      <c r="AQ258" s="6">
        <v>6</v>
      </c>
      <c r="AR258" s="6">
        <v>8</v>
      </c>
      <c r="AS258" s="6">
        <v>9.5238095238095237</v>
      </c>
      <c r="AT258" s="138"/>
      <c r="AU258" s="138"/>
      <c r="AV258" s="138"/>
      <c r="AW258" s="138"/>
      <c r="AX258" s="138"/>
      <c r="AY258" s="6">
        <v>57.499999999999993</v>
      </c>
      <c r="AZ258" s="6">
        <v>0</v>
      </c>
      <c r="BA258" s="6">
        <v>0</v>
      </c>
      <c r="BB258" s="6">
        <v>0</v>
      </c>
      <c r="BC258" s="6">
        <v>4</v>
      </c>
      <c r="BD258" s="6">
        <v>4.7058823529411766</v>
      </c>
      <c r="BE258" s="6">
        <v>0</v>
      </c>
      <c r="BF258" s="6">
        <v>0</v>
      </c>
      <c r="BG258" s="6">
        <v>4</v>
      </c>
      <c r="BH258" s="6">
        <v>5.5555555555555554</v>
      </c>
      <c r="BI258" s="6">
        <v>0</v>
      </c>
      <c r="BJ258" s="6">
        <v>0</v>
      </c>
      <c r="BK258" s="6">
        <v>9</v>
      </c>
    </row>
    <row r="259" spans="1:63" x14ac:dyDescent="0.35">
      <c r="A259" s="28">
        <v>253</v>
      </c>
      <c r="C259" s="18" t="s">
        <v>6</v>
      </c>
      <c r="D259" s="15">
        <v>286</v>
      </c>
      <c r="E259" s="19">
        <v>0</v>
      </c>
      <c r="F259" s="19">
        <v>4</v>
      </c>
      <c r="G259" s="19">
        <v>9</v>
      </c>
      <c r="H259" s="19">
        <v>172</v>
      </c>
      <c r="I259" s="19">
        <v>100</v>
      </c>
      <c r="J259" s="20">
        <v>53.846153846153847</v>
      </c>
      <c r="K259" s="20">
        <v>0</v>
      </c>
      <c r="L259" s="20">
        <v>0</v>
      </c>
      <c r="M259" s="19">
        <v>0</v>
      </c>
      <c r="N259" s="20">
        <v>0</v>
      </c>
      <c r="O259" s="20">
        <v>19</v>
      </c>
      <c r="P259" s="20">
        <v>100</v>
      </c>
      <c r="Q259" s="20">
        <v>28.13688212927757</v>
      </c>
      <c r="R259" s="19">
        <v>0</v>
      </c>
      <c r="S259" s="20">
        <v>0</v>
      </c>
      <c r="T259" s="19">
        <v>0</v>
      </c>
      <c r="U259" s="20">
        <v>0</v>
      </c>
      <c r="V259" s="19">
        <v>0</v>
      </c>
      <c r="W259" s="118">
        <v>0</v>
      </c>
      <c r="X259" s="118">
        <v>0</v>
      </c>
      <c r="Y259" s="118">
        <v>0</v>
      </c>
      <c r="Z259" s="20">
        <v>29.82456140350877</v>
      </c>
      <c r="AA259" s="20">
        <v>38.596491228070171</v>
      </c>
      <c r="AB259" s="19">
        <v>8</v>
      </c>
      <c r="AC259" s="20">
        <v>5.9701492537313428</v>
      </c>
      <c r="AD259" s="20">
        <v>79.729729729729726</v>
      </c>
      <c r="AE259" s="20">
        <v>65.306122448979593</v>
      </c>
      <c r="AF259" s="20">
        <v>0</v>
      </c>
      <c r="AG259" s="20">
        <v>71.515151515151516</v>
      </c>
      <c r="AH259" s="20">
        <v>46.875</v>
      </c>
      <c r="AI259" s="20">
        <v>28.125</v>
      </c>
      <c r="AJ259" s="3">
        <v>495.71428571428572</v>
      </c>
      <c r="AK259" s="6">
        <v>0</v>
      </c>
      <c r="AL259" s="6">
        <v>207</v>
      </c>
      <c r="AM259" s="6">
        <v>0</v>
      </c>
      <c r="AN259" s="6">
        <v>4</v>
      </c>
      <c r="AO259" s="6">
        <v>0</v>
      </c>
      <c r="AP259" s="6">
        <v>0</v>
      </c>
      <c r="AQ259" s="6">
        <v>65</v>
      </c>
      <c r="AR259" s="6">
        <v>4</v>
      </c>
      <c r="AS259" s="6">
        <v>1.4440433212996391</v>
      </c>
      <c r="AT259" s="138">
        <v>0</v>
      </c>
      <c r="AU259" s="138">
        <v>0</v>
      </c>
      <c r="AV259" s="138">
        <v>0</v>
      </c>
      <c r="AW259" s="138">
        <v>0</v>
      </c>
      <c r="AX259" s="138">
        <v>0</v>
      </c>
      <c r="AY259" s="6">
        <v>16.226415094339622</v>
      </c>
      <c r="AZ259" s="6">
        <v>0</v>
      </c>
      <c r="BA259" s="6">
        <v>0</v>
      </c>
      <c r="BB259" s="6">
        <v>27</v>
      </c>
      <c r="BC259" s="6">
        <v>32</v>
      </c>
      <c r="BD259" s="6">
        <v>11.428571428571429</v>
      </c>
      <c r="BE259" s="6">
        <v>0</v>
      </c>
      <c r="BF259" s="6">
        <v>0</v>
      </c>
      <c r="BG259" s="6">
        <v>14</v>
      </c>
      <c r="BH259" s="6">
        <v>8.0459770114942533</v>
      </c>
      <c r="BI259" s="6">
        <v>18</v>
      </c>
      <c r="BJ259" s="6">
        <v>19.148936170212767</v>
      </c>
      <c r="BK259" s="6">
        <v>9</v>
      </c>
    </row>
    <row r="260" spans="1:63" x14ac:dyDescent="0.35">
      <c r="A260" s="28">
        <v>254</v>
      </c>
      <c r="C260" s="18" t="s">
        <v>10</v>
      </c>
      <c r="D260" s="15">
        <v>164</v>
      </c>
      <c r="E260" s="19">
        <v>0</v>
      </c>
      <c r="F260" s="19">
        <v>16</v>
      </c>
      <c r="G260" s="19">
        <v>4</v>
      </c>
      <c r="H260" s="19">
        <v>71</v>
      </c>
      <c r="I260" s="19">
        <v>77</v>
      </c>
      <c r="J260" s="20">
        <v>52.439024390243901</v>
      </c>
      <c r="K260" s="20">
        <v>0</v>
      </c>
      <c r="L260" s="20">
        <v>0</v>
      </c>
      <c r="M260" s="19">
        <v>0</v>
      </c>
      <c r="N260" s="20">
        <v>0</v>
      </c>
      <c r="O260" s="20">
        <v>12</v>
      </c>
      <c r="P260" s="20">
        <v>100</v>
      </c>
      <c r="Q260" s="20">
        <v>34.027777777777779</v>
      </c>
      <c r="R260" s="19">
        <v>0</v>
      </c>
      <c r="S260" s="20">
        <v>0</v>
      </c>
      <c r="T260" s="19">
        <v>0</v>
      </c>
      <c r="U260" s="20">
        <v>0</v>
      </c>
      <c r="V260" s="19">
        <v>0</v>
      </c>
      <c r="W260" s="118">
        <v>0</v>
      </c>
      <c r="X260" s="118">
        <v>0</v>
      </c>
      <c r="Y260" s="118">
        <v>0</v>
      </c>
      <c r="Z260" s="20">
        <v>23.52941176470588</v>
      </c>
      <c r="AA260" s="20">
        <v>76.470588235294116</v>
      </c>
      <c r="AB260" s="19">
        <v>3</v>
      </c>
      <c r="AC260" s="20">
        <v>6.25</v>
      </c>
      <c r="AD260" s="20">
        <v>68.571428571428569</v>
      </c>
      <c r="AE260" s="20">
        <v>57.894736842105267</v>
      </c>
      <c r="AF260" s="20">
        <v>57.142857142857139</v>
      </c>
      <c r="AG260" s="20">
        <v>68.333333333333329</v>
      </c>
      <c r="AH260" s="20">
        <v>18.604651162790699</v>
      </c>
      <c r="AI260" s="20">
        <v>51.162790697674424</v>
      </c>
      <c r="AJ260" s="3">
        <v>458.92857142857144</v>
      </c>
      <c r="AK260" s="6">
        <v>0</v>
      </c>
      <c r="AL260" s="6">
        <v>131</v>
      </c>
      <c r="AM260" s="6">
        <v>0</v>
      </c>
      <c r="AN260" s="6">
        <v>3</v>
      </c>
      <c r="AO260" s="6">
        <v>4</v>
      </c>
      <c r="AP260" s="6">
        <v>0</v>
      </c>
      <c r="AQ260" s="6">
        <v>12</v>
      </c>
      <c r="AR260" s="6">
        <v>12</v>
      </c>
      <c r="AS260" s="6">
        <v>7.6923076923076925</v>
      </c>
      <c r="AT260" s="138">
        <v>0</v>
      </c>
      <c r="AU260" s="138">
        <v>0</v>
      </c>
      <c r="AV260" s="138">
        <v>0</v>
      </c>
      <c r="AW260" s="138">
        <v>1</v>
      </c>
      <c r="AX260" s="138">
        <v>1</v>
      </c>
      <c r="AY260" s="6">
        <v>28.187919463087248</v>
      </c>
      <c r="AZ260" s="6">
        <v>0</v>
      </c>
      <c r="BA260" s="6">
        <v>0</v>
      </c>
      <c r="BB260" s="6">
        <v>18</v>
      </c>
      <c r="BC260" s="6">
        <v>6</v>
      </c>
      <c r="BD260" s="6">
        <v>3.6585365853658534</v>
      </c>
      <c r="BE260" s="6">
        <v>0</v>
      </c>
      <c r="BF260" s="6">
        <v>0</v>
      </c>
      <c r="BG260" s="6">
        <v>4</v>
      </c>
      <c r="BH260" s="6">
        <v>5.5555555555555554</v>
      </c>
      <c r="BI260" s="6">
        <v>8</v>
      </c>
      <c r="BJ260" s="6">
        <v>10.810810810810811</v>
      </c>
      <c r="BK260" s="6">
        <v>4</v>
      </c>
    </row>
    <row r="261" spans="1:63" x14ac:dyDescent="0.35">
      <c r="A261" s="28">
        <v>255</v>
      </c>
      <c r="C261" s="18" t="s">
        <v>277</v>
      </c>
      <c r="D261" s="15">
        <v>13</v>
      </c>
      <c r="E261" s="19">
        <v>0</v>
      </c>
      <c r="F261" s="19">
        <v>0</v>
      </c>
      <c r="G261" s="19">
        <v>4</v>
      </c>
      <c r="H261" s="19">
        <v>4</v>
      </c>
      <c r="I261" s="19">
        <v>0</v>
      </c>
      <c r="J261" s="20">
        <v>69.230769230769226</v>
      </c>
      <c r="K261" s="20">
        <v>0</v>
      </c>
      <c r="L261" s="20">
        <v>0</v>
      </c>
      <c r="M261" s="19">
        <v>0</v>
      </c>
      <c r="N261" s="20">
        <v>0</v>
      </c>
      <c r="O261" s="20">
        <v>0</v>
      </c>
      <c r="P261" s="20">
        <v>0</v>
      </c>
      <c r="Q261" s="20">
        <v>0</v>
      </c>
      <c r="R261" s="19">
        <v>0</v>
      </c>
      <c r="S261" s="20">
        <v>0</v>
      </c>
      <c r="T261" s="19">
        <v>0</v>
      </c>
      <c r="U261" s="20">
        <v>0</v>
      </c>
      <c r="V261" s="19">
        <v>0</v>
      </c>
      <c r="W261" s="118">
        <v>0</v>
      </c>
      <c r="X261" s="118">
        <v>0</v>
      </c>
      <c r="Y261" s="118">
        <v>0</v>
      </c>
      <c r="Z261" s="20">
        <v>0</v>
      </c>
      <c r="AA261" s="20">
        <v>0</v>
      </c>
      <c r="AB261" s="19">
        <v>0</v>
      </c>
      <c r="AC261" s="20">
        <v>0</v>
      </c>
      <c r="AD261" s="20">
        <v>100</v>
      </c>
      <c r="AE261" s="20">
        <v>0</v>
      </c>
      <c r="AF261" s="20">
        <v>0</v>
      </c>
      <c r="AG261" s="20">
        <v>60</v>
      </c>
      <c r="AH261" s="20">
        <v>100</v>
      </c>
      <c r="AI261" s="20">
        <v>0</v>
      </c>
      <c r="AJ261" s="3">
        <v>225</v>
      </c>
      <c r="AK261" s="6">
        <v>0</v>
      </c>
      <c r="AL261" s="6">
        <v>10</v>
      </c>
      <c r="AM261" s="6">
        <v>0</v>
      </c>
      <c r="AN261" s="6">
        <v>0</v>
      </c>
      <c r="AO261" s="6">
        <v>0</v>
      </c>
      <c r="AP261" s="6">
        <v>0</v>
      </c>
      <c r="AQ261" s="6">
        <v>0</v>
      </c>
      <c r="AR261" s="6">
        <v>0</v>
      </c>
      <c r="AS261" s="6">
        <v>0</v>
      </c>
      <c r="AT261" s="138">
        <v>0</v>
      </c>
      <c r="AU261" s="138">
        <v>1</v>
      </c>
      <c r="AV261" s="138">
        <v>0</v>
      </c>
      <c r="AW261" s="138">
        <v>0</v>
      </c>
      <c r="AX261" s="138">
        <v>1</v>
      </c>
      <c r="AY261" s="6">
        <v>0</v>
      </c>
      <c r="AZ261" s="6">
        <v>0</v>
      </c>
      <c r="BA261" s="6">
        <v>0</v>
      </c>
      <c r="BB261" s="6">
        <v>0</v>
      </c>
      <c r="BC261" s="6">
        <v>0</v>
      </c>
      <c r="BD261" s="6">
        <v>0</v>
      </c>
      <c r="BE261" s="6">
        <v>0</v>
      </c>
      <c r="BF261" s="6">
        <v>0</v>
      </c>
      <c r="BG261" s="6">
        <v>0</v>
      </c>
      <c r="BH261" s="6">
        <v>0</v>
      </c>
      <c r="BI261" s="6">
        <v>0</v>
      </c>
      <c r="BJ261" s="6">
        <v>0</v>
      </c>
      <c r="BK261" s="6">
        <v>4</v>
      </c>
    </row>
    <row r="262" spans="1:63" x14ac:dyDescent="0.35">
      <c r="A262" s="28">
        <v>256</v>
      </c>
      <c r="C262" s="18" t="s">
        <v>1</v>
      </c>
      <c r="D262" s="15">
        <v>291</v>
      </c>
      <c r="E262" s="19">
        <v>0</v>
      </c>
      <c r="F262" s="19">
        <v>4</v>
      </c>
      <c r="G262" s="19">
        <v>42</v>
      </c>
      <c r="H262" s="19">
        <v>219</v>
      </c>
      <c r="I262" s="19">
        <v>28</v>
      </c>
      <c r="J262" s="20">
        <v>54.982817869415811</v>
      </c>
      <c r="K262" s="20">
        <v>15</v>
      </c>
      <c r="L262" s="20">
        <v>13.636363636363635</v>
      </c>
      <c r="M262" s="19">
        <v>8</v>
      </c>
      <c r="N262" s="20">
        <v>32</v>
      </c>
      <c r="O262" s="20">
        <v>12</v>
      </c>
      <c r="P262" s="20">
        <v>100</v>
      </c>
      <c r="Q262" s="20">
        <v>17.735849056603772</v>
      </c>
      <c r="R262" s="19">
        <v>0</v>
      </c>
      <c r="S262" s="20">
        <v>0</v>
      </c>
      <c r="T262" s="19">
        <v>0</v>
      </c>
      <c r="U262" s="20">
        <v>0</v>
      </c>
      <c r="V262" s="19">
        <v>7</v>
      </c>
      <c r="W262" s="118">
        <v>58.333333333333336</v>
      </c>
      <c r="X262" s="118">
        <v>5</v>
      </c>
      <c r="Y262" s="118">
        <v>18.518518518518519</v>
      </c>
      <c r="Z262" s="20">
        <v>41.121495327102799</v>
      </c>
      <c r="AA262" s="20">
        <v>22.429906542056074</v>
      </c>
      <c r="AB262" s="19">
        <v>18</v>
      </c>
      <c r="AC262" s="20">
        <v>9.3264248704663206</v>
      </c>
      <c r="AD262" s="20">
        <v>76.041666666666657</v>
      </c>
      <c r="AE262" s="20">
        <v>68.644067796610159</v>
      </c>
      <c r="AF262" s="20">
        <v>71.428571428571431</v>
      </c>
      <c r="AG262" s="20">
        <v>75.26315789473685</v>
      </c>
      <c r="AH262" s="20">
        <v>35.838150289017342</v>
      </c>
      <c r="AI262" s="20">
        <v>24.855491329479769</v>
      </c>
      <c r="AJ262" s="3">
        <v>715.625</v>
      </c>
      <c r="AK262" s="6">
        <v>0</v>
      </c>
      <c r="AL262" s="6">
        <v>83</v>
      </c>
      <c r="AM262" s="6">
        <v>176</v>
      </c>
      <c r="AN262" s="6">
        <v>7</v>
      </c>
      <c r="AO262" s="6">
        <v>0</v>
      </c>
      <c r="AP262" s="6">
        <v>0</v>
      </c>
      <c r="AQ262" s="6">
        <v>16</v>
      </c>
      <c r="AR262" s="6">
        <v>32</v>
      </c>
      <c r="AS262" s="6">
        <v>11.072664359861593</v>
      </c>
      <c r="AT262" s="138">
        <v>0</v>
      </c>
      <c r="AU262" s="138">
        <v>0</v>
      </c>
      <c r="AV262" s="138">
        <v>0</v>
      </c>
      <c r="AW262" s="138">
        <v>0</v>
      </c>
      <c r="AX262" s="138">
        <v>0</v>
      </c>
      <c r="AY262" s="6">
        <v>27.67527675276753</v>
      </c>
      <c r="AZ262" s="6">
        <v>3</v>
      </c>
      <c r="BA262" s="6">
        <v>2.8571428571428572</v>
      </c>
      <c r="BB262" s="6">
        <v>8</v>
      </c>
      <c r="BC262" s="6">
        <v>7</v>
      </c>
      <c r="BD262" s="6">
        <v>2.4390243902439024</v>
      </c>
      <c r="BE262" s="6">
        <v>0</v>
      </c>
      <c r="BF262" s="6">
        <v>0</v>
      </c>
      <c r="BG262" s="6">
        <v>5</v>
      </c>
      <c r="BH262" s="6">
        <v>2.3474178403755865</v>
      </c>
      <c r="BI262" s="6">
        <v>0</v>
      </c>
      <c r="BJ262" s="6">
        <v>0</v>
      </c>
      <c r="BK262" s="6">
        <v>42</v>
      </c>
    </row>
    <row r="263" spans="1:63" x14ac:dyDescent="0.35">
      <c r="A263" s="28">
        <v>257</v>
      </c>
      <c r="C263" s="18" t="s">
        <v>7</v>
      </c>
      <c r="D263" s="15">
        <v>472</v>
      </c>
      <c r="E263" s="19">
        <v>8</v>
      </c>
      <c r="F263" s="19">
        <v>24</v>
      </c>
      <c r="G263" s="19">
        <v>18</v>
      </c>
      <c r="H263" s="19">
        <v>167</v>
      </c>
      <c r="I263" s="19">
        <v>260</v>
      </c>
      <c r="J263" s="20">
        <v>47.245762711864408</v>
      </c>
      <c r="K263" s="20">
        <v>0</v>
      </c>
      <c r="L263" s="20">
        <v>0</v>
      </c>
      <c r="M263" s="19">
        <v>0</v>
      </c>
      <c r="N263" s="20">
        <v>0</v>
      </c>
      <c r="O263" s="20">
        <v>29</v>
      </c>
      <c r="P263" s="20">
        <v>82.608695652173907</v>
      </c>
      <c r="Q263" s="20">
        <v>56.416464891041166</v>
      </c>
      <c r="R263" s="19">
        <v>0</v>
      </c>
      <c r="S263" s="20">
        <v>0</v>
      </c>
      <c r="T263" s="19">
        <v>0</v>
      </c>
      <c r="U263" s="20">
        <v>0</v>
      </c>
      <c r="V263" s="19">
        <v>0</v>
      </c>
      <c r="W263" s="118">
        <v>0</v>
      </c>
      <c r="X263" s="118">
        <v>0</v>
      </c>
      <c r="Y263" s="118">
        <v>0</v>
      </c>
      <c r="Z263" s="20">
        <v>28.125</v>
      </c>
      <c r="AA263" s="20">
        <v>25</v>
      </c>
      <c r="AB263" s="19">
        <v>12</v>
      </c>
      <c r="AC263" s="20">
        <v>10.16949152542373</v>
      </c>
      <c r="AD263" s="20">
        <v>66.666666666666657</v>
      </c>
      <c r="AE263" s="20">
        <v>49.253731343283583</v>
      </c>
      <c r="AF263" s="20">
        <v>66.666666666666657</v>
      </c>
      <c r="AG263" s="20">
        <v>58.904109589041099</v>
      </c>
      <c r="AH263" s="20">
        <v>33.333333333333329</v>
      </c>
      <c r="AI263" s="20">
        <v>31.481481481481481</v>
      </c>
      <c r="AJ263" s="3">
        <v>394.05940594059405</v>
      </c>
      <c r="AK263" s="6">
        <v>0</v>
      </c>
      <c r="AL263" s="6">
        <v>423</v>
      </c>
      <c r="AM263" s="6">
        <v>0</v>
      </c>
      <c r="AN263" s="6">
        <v>0</v>
      </c>
      <c r="AO263" s="6">
        <v>0</v>
      </c>
      <c r="AP263" s="6">
        <v>0</v>
      </c>
      <c r="AQ263" s="6">
        <v>31</v>
      </c>
      <c r="AR263" s="6">
        <v>48</v>
      </c>
      <c r="AS263" s="6">
        <v>10.762331838565023</v>
      </c>
      <c r="AT263" s="138">
        <v>1</v>
      </c>
      <c r="AU263" s="138">
        <v>0</v>
      </c>
      <c r="AV263" s="138">
        <v>0</v>
      </c>
      <c r="AW263" s="138">
        <v>0</v>
      </c>
      <c r="AX263" s="138">
        <v>1</v>
      </c>
      <c r="AY263" s="6">
        <v>18.501170960187356</v>
      </c>
      <c r="AZ263" s="6">
        <v>0</v>
      </c>
      <c r="BA263" s="6">
        <v>0</v>
      </c>
      <c r="BB263" s="6">
        <v>54</v>
      </c>
      <c r="BC263" s="6">
        <v>87</v>
      </c>
      <c r="BD263" s="6">
        <v>18.75</v>
      </c>
      <c r="BE263" s="6">
        <v>0</v>
      </c>
      <c r="BF263" s="6">
        <v>0</v>
      </c>
      <c r="BG263" s="6">
        <v>14</v>
      </c>
      <c r="BH263" s="6">
        <v>8.3832335329341312</v>
      </c>
      <c r="BI263" s="6">
        <v>69</v>
      </c>
      <c r="BJ263" s="6">
        <v>26.744186046511626</v>
      </c>
      <c r="BK263" s="6">
        <v>18</v>
      </c>
    </row>
    <row r="264" spans="1:63" x14ac:dyDescent="0.35">
      <c r="A264" s="28">
        <v>258</v>
      </c>
      <c r="C264" s="18" t="s">
        <v>278</v>
      </c>
      <c r="D264" s="15">
        <v>154</v>
      </c>
      <c r="E264" s="19">
        <v>3</v>
      </c>
      <c r="F264" s="19">
        <v>3</v>
      </c>
      <c r="G264" s="19">
        <v>52</v>
      </c>
      <c r="H264" s="19">
        <v>81</v>
      </c>
      <c r="I264" s="19">
        <v>21</v>
      </c>
      <c r="J264" s="20">
        <v>58.441558441558442</v>
      </c>
      <c r="K264" s="20">
        <v>9</v>
      </c>
      <c r="L264" s="20">
        <v>16.981132075471699</v>
      </c>
      <c r="M264" s="19">
        <v>0</v>
      </c>
      <c r="N264" s="20">
        <v>0</v>
      </c>
      <c r="O264" s="20">
        <v>5</v>
      </c>
      <c r="P264" s="20">
        <v>100</v>
      </c>
      <c r="Q264" s="20">
        <v>11.76470588235294</v>
      </c>
      <c r="R264" s="19">
        <v>0</v>
      </c>
      <c r="S264" s="20">
        <v>0</v>
      </c>
      <c r="T264" s="19">
        <v>0</v>
      </c>
      <c r="U264" s="20">
        <v>0</v>
      </c>
      <c r="V264" s="19">
        <v>0</v>
      </c>
      <c r="W264" s="118">
        <v>0</v>
      </c>
      <c r="X264" s="118">
        <v>0</v>
      </c>
      <c r="Y264" s="118">
        <v>0</v>
      </c>
      <c r="Z264" s="20">
        <v>23.255813953488371</v>
      </c>
      <c r="AA264" s="20">
        <v>51.162790697674424</v>
      </c>
      <c r="AB264" s="19">
        <v>5</v>
      </c>
      <c r="AC264" s="20">
        <v>7.042253521126761</v>
      </c>
      <c r="AD264" s="20">
        <v>70.967741935483872</v>
      </c>
      <c r="AE264" s="20">
        <v>56.521739130434781</v>
      </c>
      <c r="AF264" s="20">
        <v>58.333333333333336</v>
      </c>
      <c r="AG264" s="20">
        <v>67.64705882352942</v>
      </c>
      <c r="AH264" s="20">
        <v>20.689655172413794</v>
      </c>
      <c r="AI264" s="20">
        <v>31.03448275862069</v>
      </c>
      <c r="AJ264" s="3">
        <v>375</v>
      </c>
      <c r="AK264" s="6">
        <v>15</v>
      </c>
      <c r="AL264" s="6">
        <v>43</v>
      </c>
      <c r="AM264" s="6">
        <v>0</v>
      </c>
      <c r="AN264" s="6">
        <v>0</v>
      </c>
      <c r="AO264" s="6">
        <v>0</v>
      </c>
      <c r="AP264" s="6">
        <v>6</v>
      </c>
      <c r="AQ264" s="6">
        <v>85</v>
      </c>
      <c r="AR264" s="6">
        <v>52</v>
      </c>
      <c r="AS264" s="6">
        <v>34.666666666666671</v>
      </c>
      <c r="AT264" s="138">
        <v>0</v>
      </c>
      <c r="AU264" s="138">
        <v>0</v>
      </c>
      <c r="AV264" s="138">
        <v>1</v>
      </c>
      <c r="AW264" s="138">
        <v>0</v>
      </c>
      <c r="AX264" s="138">
        <v>1</v>
      </c>
      <c r="AY264" s="6">
        <v>38.167938931297712</v>
      </c>
      <c r="AZ264" s="6">
        <v>0</v>
      </c>
      <c r="BA264" s="6">
        <v>0</v>
      </c>
      <c r="BB264" s="6">
        <v>4</v>
      </c>
      <c r="BC264" s="6">
        <v>19</v>
      </c>
      <c r="BD264" s="6">
        <v>12.418300653594772</v>
      </c>
      <c r="BE264" s="6">
        <v>3</v>
      </c>
      <c r="BF264" s="6">
        <v>6.5217391304347823</v>
      </c>
      <c r="BG264" s="6">
        <v>9</v>
      </c>
      <c r="BH264" s="6">
        <v>10.465116279069768</v>
      </c>
      <c r="BI264" s="6">
        <v>7</v>
      </c>
      <c r="BJ264" s="6">
        <v>35</v>
      </c>
      <c r="BK264" s="6">
        <v>52</v>
      </c>
    </row>
    <row r="265" spans="1:63" x14ac:dyDescent="0.35">
      <c r="A265" s="28">
        <v>259</v>
      </c>
      <c r="C265" s="18" t="s">
        <v>23</v>
      </c>
      <c r="D265" s="15">
        <v>1715</v>
      </c>
      <c r="E265" s="19">
        <v>36</v>
      </c>
      <c r="F265" s="19">
        <v>140</v>
      </c>
      <c r="G265" s="19">
        <v>131</v>
      </c>
      <c r="H265" s="19">
        <v>1274</v>
      </c>
      <c r="I265" s="19">
        <v>169</v>
      </c>
      <c r="J265" s="20">
        <v>48.5131195335277</v>
      </c>
      <c r="K265" s="20">
        <v>37</v>
      </c>
      <c r="L265" s="20">
        <v>4.1387024608501122</v>
      </c>
      <c r="M265" s="19">
        <v>4</v>
      </c>
      <c r="N265" s="20">
        <v>6.8965517241379306</v>
      </c>
      <c r="O265" s="20">
        <v>38</v>
      </c>
      <c r="P265" s="20">
        <v>88.571428571428569</v>
      </c>
      <c r="Q265" s="20">
        <v>9.5709570957095718</v>
      </c>
      <c r="R265" s="19">
        <v>0</v>
      </c>
      <c r="S265" s="20">
        <v>0</v>
      </c>
      <c r="T265" s="19">
        <v>0</v>
      </c>
      <c r="U265" s="20">
        <v>0</v>
      </c>
      <c r="V265" s="19">
        <v>0</v>
      </c>
      <c r="W265" s="118">
        <v>0</v>
      </c>
      <c r="X265" s="118">
        <v>4</v>
      </c>
      <c r="Y265" s="118">
        <v>5.8823529411764701</v>
      </c>
      <c r="Z265" s="20">
        <v>25.850340136054424</v>
      </c>
      <c r="AA265" s="20">
        <v>60.317460317460316</v>
      </c>
      <c r="AB265" s="19">
        <v>71</v>
      </c>
      <c r="AC265" s="20">
        <v>6.1365600691443385</v>
      </c>
      <c r="AD265" s="20">
        <v>89.19330289193303</v>
      </c>
      <c r="AE265" s="20">
        <v>70.731707317073173</v>
      </c>
      <c r="AF265" s="20">
        <v>67.857142857142861</v>
      </c>
      <c r="AG265" s="20">
        <v>83.572110792741157</v>
      </c>
      <c r="AH265" s="20">
        <v>30.718954248366014</v>
      </c>
      <c r="AI265" s="20">
        <v>38.655462184873954</v>
      </c>
      <c r="AJ265" s="3">
        <v>748.96449704142015</v>
      </c>
      <c r="AK265" s="6">
        <v>10</v>
      </c>
      <c r="AL265" s="6">
        <v>793</v>
      </c>
      <c r="AM265" s="6">
        <v>648</v>
      </c>
      <c r="AN265" s="6">
        <v>6</v>
      </c>
      <c r="AO265" s="6">
        <v>0</v>
      </c>
      <c r="AP265" s="6">
        <v>171</v>
      </c>
      <c r="AQ265" s="6">
        <v>71</v>
      </c>
      <c r="AR265" s="6">
        <v>292</v>
      </c>
      <c r="AS265" s="6">
        <v>17.569193742478941</v>
      </c>
      <c r="AT265" s="138">
        <v>8</v>
      </c>
      <c r="AU265" s="138">
        <v>0</v>
      </c>
      <c r="AV265" s="138">
        <v>4</v>
      </c>
      <c r="AW265" s="138">
        <v>13</v>
      </c>
      <c r="AX265" s="138">
        <v>25</v>
      </c>
      <c r="AY265" s="6">
        <v>31.585220500595945</v>
      </c>
      <c r="AZ265" s="6">
        <v>3</v>
      </c>
      <c r="BA265" s="6">
        <v>0.34090909090909088</v>
      </c>
      <c r="BB265" s="6">
        <v>35</v>
      </c>
      <c r="BC265" s="6">
        <v>78</v>
      </c>
      <c r="BD265" s="6">
        <v>4.5614035087719298</v>
      </c>
      <c r="BE265" s="6">
        <v>0</v>
      </c>
      <c r="BF265" s="6">
        <v>0</v>
      </c>
      <c r="BG265" s="6">
        <v>52</v>
      </c>
      <c r="BH265" s="6">
        <v>4.0880503144654083</v>
      </c>
      <c r="BI265" s="6">
        <v>20</v>
      </c>
      <c r="BJ265" s="6">
        <v>11.494252873563218</v>
      </c>
      <c r="BK265" s="6">
        <v>131</v>
      </c>
    </row>
    <row r="266" spans="1:63" x14ac:dyDescent="0.35">
      <c r="A266" s="28">
        <v>260</v>
      </c>
      <c r="C266" s="18" t="s">
        <v>19</v>
      </c>
      <c r="D266" s="15">
        <v>160</v>
      </c>
      <c r="E266" s="19">
        <v>4</v>
      </c>
      <c r="F266" s="19">
        <v>14</v>
      </c>
      <c r="G266" s="19">
        <v>12</v>
      </c>
      <c r="H266" s="19">
        <v>117</v>
      </c>
      <c r="I266" s="19">
        <v>16</v>
      </c>
      <c r="J266" s="20">
        <v>60.624999999999993</v>
      </c>
      <c r="K266" s="20">
        <v>13</v>
      </c>
      <c r="L266" s="20">
        <v>18.30985915492958</v>
      </c>
      <c r="M266" s="19">
        <v>0</v>
      </c>
      <c r="N266" s="20">
        <v>0</v>
      </c>
      <c r="O266" s="20">
        <v>9</v>
      </c>
      <c r="P266" s="20">
        <v>100</v>
      </c>
      <c r="Q266" s="20">
        <v>17.391304347826086</v>
      </c>
      <c r="R266" s="19">
        <v>0</v>
      </c>
      <c r="S266" s="20">
        <v>0</v>
      </c>
      <c r="T266" s="19">
        <v>0</v>
      </c>
      <c r="U266" s="20">
        <v>0</v>
      </c>
      <c r="V266" s="19">
        <v>0</v>
      </c>
      <c r="W266" s="118">
        <v>0</v>
      </c>
      <c r="X266" s="118">
        <v>0</v>
      </c>
      <c r="Y266" s="118">
        <v>0</v>
      </c>
      <c r="Z266" s="20">
        <v>42.465753424657535</v>
      </c>
      <c r="AA266" s="20">
        <v>34.246575342465754</v>
      </c>
      <c r="AB266" s="19">
        <v>5</v>
      </c>
      <c r="AC266" s="20">
        <v>5.5555555555555554</v>
      </c>
      <c r="AD266" s="20">
        <v>92.307692307692307</v>
      </c>
      <c r="AE266" s="20">
        <v>60.256410256410255</v>
      </c>
      <c r="AF266" s="20">
        <v>54.54545454545454</v>
      </c>
      <c r="AG266" s="20">
        <v>72.043010752688176</v>
      </c>
      <c r="AH266" s="20">
        <v>41.025641025641022</v>
      </c>
      <c r="AI266" s="20">
        <v>16.666666666666664</v>
      </c>
      <c r="AJ266" s="3">
        <v>534.61538461538464</v>
      </c>
      <c r="AK266" s="6">
        <v>5</v>
      </c>
      <c r="AL266" s="6">
        <v>71</v>
      </c>
      <c r="AM266" s="6">
        <v>13</v>
      </c>
      <c r="AN266" s="6">
        <v>31</v>
      </c>
      <c r="AO266" s="6">
        <v>0</v>
      </c>
      <c r="AP266" s="6">
        <v>0</v>
      </c>
      <c r="AQ266" s="6">
        <v>34</v>
      </c>
      <c r="AR266" s="6">
        <v>25</v>
      </c>
      <c r="AS266" s="6">
        <v>16.891891891891891</v>
      </c>
      <c r="AT266" s="138">
        <v>0</v>
      </c>
      <c r="AU266" s="138">
        <v>0</v>
      </c>
      <c r="AV266" s="138">
        <v>0</v>
      </c>
      <c r="AW266" s="138">
        <v>0</v>
      </c>
      <c r="AX266" s="138">
        <v>0</v>
      </c>
      <c r="AY266" s="6">
        <v>25</v>
      </c>
      <c r="AZ266" s="6">
        <v>0</v>
      </c>
      <c r="BA266" s="6">
        <v>0</v>
      </c>
      <c r="BB266" s="6">
        <v>7</v>
      </c>
      <c r="BC266" s="6">
        <v>3</v>
      </c>
      <c r="BD266" s="6">
        <v>1.910828025477707</v>
      </c>
      <c r="BE266" s="6">
        <v>0</v>
      </c>
      <c r="BF266" s="6">
        <v>0</v>
      </c>
      <c r="BG266" s="6">
        <v>6</v>
      </c>
      <c r="BH266" s="6">
        <v>5</v>
      </c>
      <c r="BI266" s="6">
        <v>0</v>
      </c>
      <c r="BJ266" s="6">
        <v>0</v>
      </c>
      <c r="BK266" s="6">
        <v>12</v>
      </c>
    </row>
    <row r="267" spans="1:63" x14ac:dyDescent="0.35">
      <c r="A267" s="28">
        <v>261</v>
      </c>
      <c r="C267" s="18" t="s">
        <v>12</v>
      </c>
      <c r="D267" s="15">
        <v>73</v>
      </c>
      <c r="E267" s="19">
        <v>0</v>
      </c>
      <c r="F267" s="19">
        <v>4</v>
      </c>
      <c r="G267" s="19">
        <v>8</v>
      </c>
      <c r="H267" s="19">
        <v>52</v>
      </c>
      <c r="I267" s="19">
        <v>6</v>
      </c>
      <c r="J267" s="20">
        <v>47.945205479452049</v>
      </c>
      <c r="K267" s="20">
        <v>7</v>
      </c>
      <c r="L267" s="20">
        <v>20</v>
      </c>
      <c r="M267" s="19">
        <v>0</v>
      </c>
      <c r="N267" s="20">
        <v>0</v>
      </c>
      <c r="O267" s="20">
        <v>8</v>
      </c>
      <c r="P267" s="20">
        <v>0</v>
      </c>
      <c r="Q267" s="20">
        <v>11.475409836065573</v>
      </c>
      <c r="R267" s="19">
        <v>0</v>
      </c>
      <c r="S267" s="20">
        <v>0</v>
      </c>
      <c r="T267" s="19">
        <v>0</v>
      </c>
      <c r="U267" s="20">
        <v>0</v>
      </c>
      <c r="V267" s="19">
        <v>0</v>
      </c>
      <c r="W267" s="118">
        <v>0</v>
      </c>
      <c r="X267" s="118">
        <v>0</v>
      </c>
      <c r="Y267" s="118">
        <v>0</v>
      </c>
      <c r="Z267" s="20">
        <v>20</v>
      </c>
      <c r="AA267" s="20">
        <v>60</v>
      </c>
      <c r="AB267" s="19">
        <v>7</v>
      </c>
      <c r="AC267" s="20">
        <v>15.909090909090908</v>
      </c>
      <c r="AD267" s="20">
        <v>71.428571428571431</v>
      </c>
      <c r="AE267" s="20">
        <v>70.833333333333343</v>
      </c>
      <c r="AF267" s="20">
        <v>62.5</v>
      </c>
      <c r="AG267" s="20">
        <v>66.666666666666657</v>
      </c>
      <c r="AH267" s="20">
        <v>14.285714285714285</v>
      </c>
      <c r="AI267" s="20">
        <v>50</v>
      </c>
      <c r="AJ267" s="3">
        <v>575</v>
      </c>
      <c r="AK267" s="6">
        <v>0</v>
      </c>
      <c r="AL267" s="6">
        <v>4</v>
      </c>
      <c r="AM267" s="6">
        <v>0</v>
      </c>
      <c r="AN267" s="6">
        <v>10</v>
      </c>
      <c r="AO267" s="6">
        <v>0</v>
      </c>
      <c r="AP267" s="6">
        <v>10</v>
      </c>
      <c r="AQ267" s="6">
        <v>37</v>
      </c>
      <c r="AR267" s="6">
        <v>30</v>
      </c>
      <c r="AS267" s="6">
        <v>42.857142857142854</v>
      </c>
      <c r="AT267" s="138">
        <v>1</v>
      </c>
      <c r="AU267" s="138">
        <v>0</v>
      </c>
      <c r="AV267" s="138">
        <v>0</v>
      </c>
      <c r="AW267" s="138">
        <v>2</v>
      </c>
      <c r="AX267" s="138">
        <v>3</v>
      </c>
      <c r="AY267" s="6">
        <v>43.103448275862064</v>
      </c>
      <c r="AZ267" s="6">
        <v>0</v>
      </c>
      <c r="BA267" s="6">
        <v>0</v>
      </c>
      <c r="BB267" s="6">
        <v>0</v>
      </c>
      <c r="BC267" s="6">
        <v>8</v>
      </c>
      <c r="BD267" s="6">
        <v>11.111111111111111</v>
      </c>
      <c r="BE267" s="6">
        <v>0</v>
      </c>
      <c r="BF267" s="6">
        <v>0</v>
      </c>
      <c r="BG267" s="6">
        <v>4</v>
      </c>
      <c r="BH267" s="6">
        <v>7.4074074074074066</v>
      </c>
      <c r="BI267" s="6">
        <v>0</v>
      </c>
      <c r="BJ267" s="6">
        <v>0</v>
      </c>
      <c r="BK267" s="6">
        <v>8</v>
      </c>
    </row>
    <row r="268" spans="1:63" x14ac:dyDescent="0.35">
      <c r="A268" s="28">
        <v>262</v>
      </c>
      <c r="C268" s="18" t="s">
        <v>13</v>
      </c>
      <c r="D268" s="15">
        <v>26</v>
      </c>
      <c r="E268" s="19">
        <v>0</v>
      </c>
      <c r="F268" s="19">
        <v>0</v>
      </c>
      <c r="G268" s="19">
        <v>0</v>
      </c>
      <c r="H268" s="19">
        <v>16</v>
      </c>
      <c r="I268" s="19">
        <v>5</v>
      </c>
      <c r="J268" s="20">
        <v>46.153846153846153</v>
      </c>
      <c r="K268" s="20">
        <v>0</v>
      </c>
      <c r="L268" s="20">
        <v>0</v>
      </c>
      <c r="M268" s="19">
        <v>0</v>
      </c>
      <c r="N268" s="20">
        <v>0</v>
      </c>
      <c r="O268" s="20">
        <v>3</v>
      </c>
      <c r="P268" s="20">
        <v>100</v>
      </c>
      <c r="Q268" s="20">
        <v>0</v>
      </c>
      <c r="R268" s="19">
        <v>0</v>
      </c>
      <c r="S268" s="20">
        <v>0</v>
      </c>
      <c r="T268" s="19">
        <v>0</v>
      </c>
      <c r="U268" s="20">
        <v>0</v>
      </c>
      <c r="V268" s="19">
        <v>0</v>
      </c>
      <c r="W268" s="118">
        <v>0</v>
      </c>
      <c r="X268" s="118">
        <v>0</v>
      </c>
      <c r="Y268" s="118">
        <v>0</v>
      </c>
      <c r="Z268" s="20">
        <v>25</v>
      </c>
      <c r="AA268" s="20">
        <v>33.333333333333329</v>
      </c>
      <c r="AB268" s="19">
        <v>0</v>
      </c>
      <c r="AC268" s="20">
        <v>0</v>
      </c>
      <c r="AD268" s="20">
        <v>72.727272727272734</v>
      </c>
      <c r="AE268" s="20">
        <v>100</v>
      </c>
      <c r="AF268" s="20">
        <v>33.333333333333329</v>
      </c>
      <c r="AG268" s="20">
        <v>100</v>
      </c>
      <c r="AH268" s="20">
        <v>0</v>
      </c>
      <c r="AI268" s="20">
        <v>100</v>
      </c>
      <c r="AJ268" s="3">
        <v>659.375</v>
      </c>
      <c r="AK268" s="6">
        <v>0</v>
      </c>
      <c r="AL268" s="6">
        <v>13</v>
      </c>
      <c r="AM268" s="6">
        <v>0</v>
      </c>
      <c r="AN268" s="6">
        <v>4</v>
      </c>
      <c r="AO268" s="6">
        <v>0</v>
      </c>
      <c r="AP268" s="6">
        <v>0</v>
      </c>
      <c r="AQ268" s="6">
        <v>4</v>
      </c>
      <c r="AR268" s="6">
        <v>10</v>
      </c>
      <c r="AS268" s="6">
        <v>38.461538461538467</v>
      </c>
      <c r="AT268" s="138">
        <v>0</v>
      </c>
      <c r="AU268" s="138">
        <v>0</v>
      </c>
      <c r="AV268" s="138">
        <v>0</v>
      </c>
      <c r="AW268" s="138">
        <v>0</v>
      </c>
      <c r="AX268" s="138">
        <v>0</v>
      </c>
      <c r="AY268" s="6">
        <v>31.03448275862069</v>
      </c>
      <c r="AZ268" s="6">
        <v>0</v>
      </c>
      <c r="BA268" s="6">
        <v>0</v>
      </c>
      <c r="BB268" s="6">
        <v>4</v>
      </c>
      <c r="BC268" s="6">
        <v>5</v>
      </c>
      <c r="BD268" s="6">
        <v>21.739130434782609</v>
      </c>
      <c r="BE268" s="6">
        <v>0</v>
      </c>
      <c r="BF268" s="6">
        <v>0</v>
      </c>
      <c r="BG268" s="6">
        <v>0</v>
      </c>
      <c r="BH268" s="6">
        <v>0</v>
      </c>
      <c r="BI268" s="6">
        <v>4</v>
      </c>
      <c r="BJ268" s="6">
        <v>50</v>
      </c>
      <c r="BK268" s="6">
        <v>0</v>
      </c>
    </row>
    <row r="269" spans="1:63" x14ac:dyDescent="0.35">
      <c r="A269" s="28">
        <v>263</v>
      </c>
      <c r="C269" s="18" t="s">
        <v>4</v>
      </c>
      <c r="D269" s="15">
        <v>601</v>
      </c>
      <c r="E269" s="19">
        <v>5</v>
      </c>
      <c r="F269" s="19">
        <v>10</v>
      </c>
      <c r="G269" s="19">
        <v>3</v>
      </c>
      <c r="H269" s="19">
        <v>234</v>
      </c>
      <c r="I269" s="19">
        <v>354</v>
      </c>
      <c r="J269" s="20">
        <v>43.261231281198</v>
      </c>
      <c r="K269" s="20">
        <v>4</v>
      </c>
      <c r="L269" s="20">
        <v>7.6923076923076925</v>
      </c>
      <c r="M269" s="19">
        <v>0</v>
      </c>
      <c r="N269" s="20">
        <v>0</v>
      </c>
      <c r="O269" s="20">
        <v>30</v>
      </c>
      <c r="P269" s="20">
        <v>70</v>
      </c>
      <c r="Q269" s="20">
        <v>59.420289855072461</v>
      </c>
      <c r="R269" s="19">
        <v>0</v>
      </c>
      <c r="S269" s="20">
        <v>0</v>
      </c>
      <c r="T269" s="19">
        <v>0</v>
      </c>
      <c r="U269" s="20">
        <v>0</v>
      </c>
      <c r="V269" s="19">
        <v>0</v>
      </c>
      <c r="W269" s="118">
        <v>0</v>
      </c>
      <c r="X269" s="118">
        <v>0</v>
      </c>
      <c r="Y269" s="118">
        <v>0</v>
      </c>
      <c r="Z269" s="20">
        <v>30.188679245283019</v>
      </c>
      <c r="AA269" s="20">
        <v>33.962264150943398</v>
      </c>
      <c r="AB269" s="19">
        <v>9</v>
      </c>
      <c r="AC269" s="20">
        <v>5.3892215568862278</v>
      </c>
      <c r="AD269" s="20">
        <v>76.724137931034491</v>
      </c>
      <c r="AE269" s="20">
        <v>57.547169811320757</v>
      </c>
      <c r="AF269" s="20">
        <v>75</v>
      </c>
      <c r="AG269" s="20">
        <v>67.875647668393782</v>
      </c>
      <c r="AH269" s="20">
        <v>51.388888888888886</v>
      </c>
      <c r="AI269" s="20">
        <v>15.972222222222221</v>
      </c>
      <c r="AJ269" s="3">
        <v>453.89610389610391</v>
      </c>
      <c r="AK269" s="6">
        <v>4</v>
      </c>
      <c r="AL269" s="6">
        <v>523</v>
      </c>
      <c r="AM269" s="6">
        <v>0</v>
      </c>
      <c r="AN269" s="6">
        <v>0</v>
      </c>
      <c r="AO269" s="6">
        <v>3</v>
      </c>
      <c r="AP269" s="6">
        <v>0</v>
      </c>
      <c r="AQ269" s="6">
        <v>57</v>
      </c>
      <c r="AR269" s="6">
        <v>26</v>
      </c>
      <c r="AS269" s="6">
        <v>4.5936395759717312</v>
      </c>
      <c r="AT269" s="138">
        <v>0</v>
      </c>
      <c r="AU269" s="138">
        <v>0</v>
      </c>
      <c r="AV269" s="138">
        <v>0</v>
      </c>
      <c r="AW269" s="138">
        <v>0</v>
      </c>
      <c r="AX269" s="138">
        <v>0</v>
      </c>
      <c r="AY269" s="6">
        <v>12.734082397003746</v>
      </c>
      <c r="AZ269" s="6">
        <v>0</v>
      </c>
      <c r="BA269" s="6">
        <v>0</v>
      </c>
      <c r="BB269" s="6">
        <v>71</v>
      </c>
      <c r="BC269" s="6">
        <v>53</v>
      </c>
      <c r="BD269" s="6">
        <v>8.9527027027027035</v>
      </c>
      <c r="BE269" s="6">
        <v>0</v>
      </c>
      <c r="BF269" s="6">
        <v>0</v>
      </c>
      <c r="BG269" s="6">
        <v>5</v>
      </c>
      <c r="BH269" s="6">
        <v>2.2026431718061676</v>
      </c>
      <c r="BI269" s="6">
        <v>51</v>
      </c>
      <c r="BJ269" s="6">
        <v>14.571428571428571</v>
      </c>
      <c r="BK269" s="6">
        <v>3</v>
      </c>
    </row>
    <row r="270" spans="1:63" x14ac:dyDescent="0.35">
      <c r="A270" s="28">
        <v>264</v>
      </c>
      <c r="C270" s="18" t="s">
        <v>279</v>
      </c>
      <c r="D270" s="15">
        <v>66</v>
      </c>
      <c r="E270" s="19">
        <v>0</v>
      </c>
      <c r="F270" s="19">
        <v>3</v>
      </c>
      <c r="G270" s="19">
        <v>6</v>
      </c>
      <c r="H270" s="19">
        <v>54</v>
      </c>
      <c r="I270" s="19">
        <v>5</v>
      </c>
      <c r="J270" s="20">
        <v>62.121212121212125</v>
      </c>
      <c r="K270" s="20">
        <v>0</v>
      </c>
      <c r="L270" s="20">
        <v>0</v>
      </c>
      <c r="M270" s="19">
        <v>0</v>
      </c>
      <c r="N270" s="20">
        <v>0</v>
      </c>
      <c r="O270" s="20">
        <v>4</v>
      </c>
      <c r="P270" s="20">
        <v>100</v>
      </c>
      <c r="Q270" s="20">
        <v>6.7796610169491522</v>
      </c>
      <c r="R270" s="19">
        <v>0</v>
      </c>
      <c r="S270" s="20">
        <v>0</v>
      </c>
      <c r="T270" s="19">
        <v>0</v>
      </c>
      <c r="U270" s="20">
        <v>0</v>
      </c>
      <c r="V270" s="19">
        <v>0</v>
      </c>
      <c r="W270" s="20">
        <v>0</v>
      </c>
      <c r="X270" s="19">
        <v>0</v>
      </c>
      <c r="Y270" s="20">
        <v>0</v>
      </c>
      <c r="Z270" s="20">
        <v>23.913043478260871</v>
      </c>
      <c r="AA270" s="20">
        <v>39.130434782608695</v>
      </c>
      <c r="AB270" s="19">
        <v>4</v>
      </c>
      <c r="AC270" s="20">
        <v>10.256410256410255</v>
      </c>
      <c r="AD270" s="20">
        <v>80</v>
      </c>
      <c r="AE270" s="20">
        <v>58.333333333333336</v>
      </c>
      <c r="AF270" s="20">
        <v>0</v>
      </c>
      <c r="AG270" s="20">
        <v>64.444444444444443</v>
      </c>
      <c r="AH270" s="20">
        <v>32.432432432432435</v>
      </c>
      <c r="AI270" s="20">
        <v>37.837837837837839</v>
      </c>
      <c r="AJ270" s="3">
        <v>483.33333333333337</v>
      </c>
      <c r="AK270" s="6">
        <v>3</v>
      </c>
      <c r="AL270" s="6">
        <v>25</v>
      </c>
      <c r="AM270" s="6">
        <v>0</v>
      </c>
      <c r="AN270" s="6">
        <v>0</v>
      </c>
      <c r="AO270" s="6">
        <v>0</v>
      </c>
      <c r="AP270" s="6">
        <v>0</v>
      </c>
      <c r="AQ270" s="6">
        <v>38</v>
      </c>
      <c r="AR270" s="6">
        <v>6</v>
      </c>
      <c r="AS270" s="6">
        <v>9.67741935483871</v>
      </c>
      <c r="AT270" s="138">
        <v>1</v>
      </c>
      <c r="AU270" s="138">
        <v>0</v>
      </c>
      <c r="AV270" s="138">
        <v>0</v>
      </c>
      <c r="AW270" s="138">
        <v>0</v>
      </c>
      <c r="AX270" s="138">
        <v>1</v>
      </c>
      <c r="AY270" s="6">
        <v>47.540983606557376</v>
      </c>
      <c r="AZ270" s="6">
        <v>0</v>
      </c>
      <c r="BA270" s="6">
        <v>0</v>
      </c>
      <c r="BB270" s="6">
        <v>0</v>
      </c>
      <c r="BC270" s="6">
        <v>12</v>
      </c>
      <c r="BD270" s="6">
        <v>18.75</v>
      </c>
      <c r="BE270" s="6">
        <v>0</v>
      </c>
      <c r="BF270" s="6">
        <v>0</v>
      </c>
      <c r="BG270" s="6">
        <v>9</v>
      </c>
      <c r="BH270" s="6">
        <v>16.071428571428573</v>
      </c>
      <c r="BI270" s="6">
        <v>0</v>
      </c>
      <c r="BJ270" s="6">
        <v>0</v>
      </c>
      <c r="BK270" s="6">
        <v>6</v>
      </c>
    </row>
    <row r="271" spans="1:63" x14ac:dyDescent="0.35">
      <c r="A271" s="28">
        <v>265</v>
      </c>
      <c r="C271" s="18" t="s">
        <v>15</v>
      </c>
      <c r="D271" s="15">
        <v>137</v>
      </c>
      <c r="E271" s="19">
        <v>0</v>
      </c>
      <c r="F271" s="19">
        <v>0</v>
      </c>
      <c r="G271" s="19">
        <v>0</v>
      </c>
      <c r="H271" s="19">
        <v>111</v>
      </c>
      <c r="I271" s="19">
        <v>25</v>
      </c>
      <c r="J271" s="20">
        <v>42.335766423357661</v>
      </c>
      <c r="K271" s="20">
        <v>4</v>
      </c>
      <c r="L271" s="20">
        <v>11.428571428571429</v>
      </c>
      <c r="M271" s="19">
        <v>0</v>
      </c>
      <c r="N271" s="20">
        <v>0</v>
      </c>
      <c r="O271" s="20">
        <v>4</v>
      </c>
      <c r="P271" s="20">
        <v>100</v>
      </c>
      <c r="Q271" s="20">
        <v>40</v>
      </c>
      <c r="R271" s="19">
        <v>0</v>
      </c>
      <c r="S271" s="20">
        <v>0</v>
      </c>
      <c r="T271" s="19">
        <v>0</v>
      </c>
      <c r="U271" s="20">
        <v>0</v>
      </c>
      <c r="V271" s="19">
        <v>0</v>
      </c>
      <c r="W271" s="118">
        <v>0</v>
      </c>
      <c r="X271" s="118">
        <v>0</v>
      </c>
      <c r="Y271" s="118">
        <v>0</v>
      </c>
      <c r="Z271" s="20">
        <v>28.571428571428569</v>
      </c>
      <c r="AA271" s="20">
        <v>21.428571428571427</v>
      </c>
      <c r="AB271" s="19">
        <v>7</v>
      </c>
      <c r="AC271" s="20">
        <v>9.3333333333333339</v>
      </c>
      <c r="AD271" s="20">
        <v>83.928571428571431</v>
      </c>
      <c r="AE271" s="20">
        <v>30.76923076923077</v>
      </c>
      <c r="AF271" s="20">
        <v>100</v>
      </c>
      <c r="AG271" s="20">
        <v>61.224489795918366</v>
      </c>
      <c r="AH271" s="20">
        <v>45.070422535211272</v>
      </c>
      <c r="AI271" s="20">
        <v>23.943661971830984</v>
      </c>
      <c r="AJ271" s="3">
        <v>453.125</v>
      </c>
      <c r="AK271" s="6">
        <v>0</v>
      </c>
      <c r="AL271" s="6">
        <v>83</v>
      </c>
      <c r="AM271" s="6">
        <v>0</v>
      </c>
      <c r="AN271" s="6">
        <v>15</v>
      </c>
      <c r="AO271" s="6">
        <v>0</v>
      </c>
      <c r="AP271" s="6">
        <v>24</v>
      </c>
      <c r="AQ271" s="6">
        <v>8</v>
      </c>
      <c r="AR271" s="6">
        <v>9</v>
      </c>
      <c r="AS271" s="6">
        <v>6.7164179104477615</v>
      </c>
      <c r="AT271" s="138">
        <v>0</v>
      </c>
      <c r="AU271" s="138">
        <v>0</v>
      </c>
      <c r="AV271" s="138">
        <v>0</v>
      </c>
      <c r="AW271" s="138">
        <v>0</v>
      </c>
      <c r="AX271" s="138">
        <v>0</v>
      </c>
      <c r="AY271" s="6">
        <v>27.205882352941174</v>
      </c>
      <c r="AZ271" s="6">
        <v>5</v>
      </c>
      <c r="BA271" s="6">
        <v>13.157894736842104</v>
      </c>
      <c r="BB271" s="6">
        <v>9</v>
      </c>
      <c r="BC271" s="6">
        <v>19</v>
      </c>
      <c r="BD271" s="6">
        <v>13.669064748201439</v>
      </c>
      <c r="BE271" s="6">
        <v>0</v>
      </c>
      <c r="BF271" s="6">
        <v>0</v>
      </c>
      <c r="BG271" s="6">
        <v>17</v>
      </c>
      <c r="BH271" s="6">
        <v>14.912280701754385</v>
      </c>
      <c r="BI271" s="6">
        <v>8</v>
      </c>
      <c r="BJ271" s="6">
        <v>32</v>
      </c>
      <c r="BK271" s="6">
        <v>0</v>
      </c>
    </row>
    <row r="272" spans="1:63" x14ac:dyDescent="0.35">
      <c r="A272" s="28">
        <v>266</v>
      </c>
      <c r="C272" s="18" t="s">
        <v>135</v>
      </c>
      <c r="D272" s="15">
        <v>44</v>
      </c>
      <c r="E272" s="19">
        <v>0</v>
      </c>
      <c r="F272" s="19">
        <v>0</v>
      </c>
      <c r="G272" s="19">
        <v>3</v>
      </c>
      <c r="H272" s="19">
        <v>32</v>
      </c>
      <c r="I272" s="19">
        <v>10</v>
      </c>
      <c r="J272" s="20">
        <v>52.272727272727273</v>
      </c>
      <c r="K272" s="20">
        <v>0</v>
      </c>
      <c r="L272" s="20">
        <v>0</v>
      </c>
      <c r="M272" s="19">
        <v>0</v>
      </c>
      <c r="N272" s="20">
        <v>0</v>
      </c>
      <c r="O272" s="20">
        <v>0</v>
      </c>
      <c r="P272" s="20">
        <v>0</v>
      </c>
      <c r="Q272" s="20">
        <v>34.210526315789473</v>
      </c>
      <c r="R272" s="19">
        <v>0</v>
      </c>
      <c r="S272" s="20">
        <v>0</v>
      </c>
      <c r="T272" s="19">
        <v>0</v>
      </c>
      <c r="U272" s="20">
        <v>0</v>
      </c>
      <c r="V272" s="19">
        <v>0</v>
      </c>
      <c r="W272" s="118">
        <v>0</v>
      </c>
      <c r="X272" s="118">
        <v>0</v>
      </c>
      <c r="Y272" s="118">
        <v>0</v>
      </c>
      <c r="Z272" s="20">
        <v>46.153846153846153</v>
      </c>
      <c r="AA272" s="20">
        <v>30.76923076923077</v>
      </c>
      <c r="AB272" s="19">
        <v>0</v>
      </c>
      <c r="AC272" s="20">
        <v>0</v>
      </c>
      <c r="AD272" s="20">
        <v>73.333333333333329</v>
      </c>
      <c r="AE272" s="20">
        <v>76.19047619047619</v>
      </c>
      <c r="AF272" s="20">
        <v>100</v>
      </c>
      <c r="AG272" s="20">
        <v>74.193548387096769</v>
      </c>
      <c r="AH272" s="20">
        <v>50</v>
      </c>
      <c r="AI272" s="20">
        <v>0</v>
      </c>
      <c r="AJ272" s="3">
        <v>710</v>
      </c>
      <c r="AK272" s="6">
        <v>0</v>
      </c>
      <c r="AL272" s="6">
        <v>30</v>
      </c>
      <c r="AM272" s="6">
        <v>0</v>
      </c>
      <c r="AN272" s="6">
        <v>4</v>
      </c>
      <c r="AO272" s="6">
        <v>0</v>
      </c>
      <c r="AP272" s="6">
        <v>0</v>
      </c>
      <c r="AQ272" s="6">
        <v>5</v>
      </c>
      <c r="AR272" s="6">
        <v>3</v>
      </c>
      <c r="AS272" s="6">
        <v>6.5217391304347823</v>
      </c>
      <c r="AT272" s="138">
        <v>2</v>
      </c>
      <c r="AU272" s="138">
        <v>0</v>
      </c>
      <c r="AV272" s="138">
        <v>0</v>
      </c>
      <c r="AW272" s="138">
        <v>0</v>
      </c>
      <c r="AX272" s="138">
        <v>2</v>
      </c>
      <c r="AY272" s="6">
        <v>20</v>
      </c>
      <c r="AZ272" s="6">
        <v>0</v>
      </c>
      <c r="BA272" s="6">
        <v>0</v>
      </c>
      <c r="BB272" s="6">
        <v>0</v>
      </c>
      <c r="BC272" s="6">
        <v>3</v>
      </c>
      <c r="BD272" s="6">
        <v>7.6923076923076925</v>
      </c>
      <c r="BE272" s="6">
        <v>0</v>
      </c>
      <c r="BF272" s="6">
        <v>0</v>
      </c>
      <c r="BG272" s="6">
        <v>0</v>
      </c>
      <c r="BH272" s="6">
        <v>0</v>
      </c>
      <c r="BI272" s="6">
        <v>0</v>
      </c>
      <c r="BJ272" s="6">
        <v>0</v>
      </c>
      <c r="BK272" s="6">
        <v>3</v>
      </c>
    </row>
    <row r="273" spans="1:63" x14ac:dyDescent="0.35">
      <c r="A273" s="28">
        <v>267</v>
      </c>
      <c r="C273" s="18" t="s">
        <v>20</v>
      </c>
      <c r="D273" s="15">
        <v>323</v>
      </c>
      <c r="E273" s="19">
        <v>9</v>
      </c>
      <c r="F273" s="19">
        <v>23</v>
      </c>
      <c r="G273" s="19">
        <v>30</v>
      </c>
      <c r="H273" s="19">
        <v>233</v>
      </c>
      <c r="I273" s="19">
        <v>35</v>
      </c>
      <c r="J273" s="20">
        <v>61.300309597523217</v>
      </c>
      <c r="K273" s="20">
        <v>7</v>
      </c>
      <c r="L273" s="20">
        <v>7.216494845360824</v>
      </c>
      <c r="M273" s="19">
        <v>0</v>
      </c>
      <c r="N273" s="20">
        <v>0</v>
      </c>
      <c r="O273" s="20">
        <v>14</v>
      </c>
      <c r="P273" s="20">
        <v>61.53846153846154</v>
      </c>
      <c r="Q273" s="20">
        <v>16.382252559726961</v>
      </c>
      <c r="R273" s="19">
        <v>0</v>
      </c>
      <c r="S273" s="20">
        <v>0</v>
      </c>
      <c r="T273" s="19">
        <v>0</v>
      </c>
      <c r="U273" s="20">
        <v>0</v>
      </c>
      <c r="V273" s="19">
        <v>0</v>
      </c>
      <c r="W273" s="118">
        <v>0</v>
      </c>
      <c r="X273" s="118">
        <v>0</v>
      </c>
      <c r="Y273" s="118">
        <v>0</v>
      </c>
      <c r="Z273" s="20">
        <v>18.367346938775512</v>
      </c>
      <c r="AA273" s="20">
        <v>59.183673469387756</v>
      </c>
      <c r="AB273" s="19">
        <v>7</v>
      </c>
      <c r="AC273" s="20">
        <v>3.7037037037037033</v>
      </c>
      <c r="AD273" s="20">
        <v>83.561643835616437</v>
      </c>
      <c r="AE273" s="20">
        <v>69.078947368421055</v>
      </c>
      <c r="AF273" s="20">
        <v>50</v>
      </c>
      <c r="AG273" s="20">
        <v>74.038461538461547</v>
      </c>
      <c r="AH273" s="20">
        <v>19.318181818181817</v>
      </c>
      <c r="AI273" s="20">
        <v>44.31818181818182</v>
      </c>
      <c r="AJ273" s="3">
        <v>667.0454545454545</v>
      </c>
      <c r="AK273" s="6">
        <v>59</v>
      </c>
      <c r="AL273" s="6">
        <v>134</v>
      </c>
      <c r="AM273" s="6">
        <v>18</v>
      </c>
      <c r="AN273" s="6">
        <v>6</v>
      </c>
      <c r="AO273" s="6">
        <v>0</v>
      </c>
      <c r="AP273" s="6">
        <v>10</v>
      </c>
      <c r="AQ273" s="6">
        <v>84</v>
      </c>
      <c r="AR273" s="6">
        <v>44</v>
      </c>
      <c r="AS273" s="6">
        <v>13.622291021671826</v>
      </c>
      <c r="AT273" s="138">
        <v>0</v>
      </c>
      <c r="AU273" s="138">
        <v>0</v>
      </c>
      <c r="AV273" s="138">
        <v>0</v>
      </c>
      <c r="AW273" s="138">
        <v>2</v>
      </c>
      <c r="AX273" s="138">
        <v>2</v>
      </c>
      <c r="AY273" s="6">
        <v>20.655737704918035</v>
      </c>
      <c r="AZ273" s="6">
        <v>0</v>
      </c>
      <c r="BA273" s="6">
        <v>0</v>
      </c>
      <c r="BB273" s="6">
        <v>7</v>
      </c>
      <c r="BC273" s="6">
        <v>8</v>
      </c>
      <c r="BD273" s="6">
        <v>2.5316455696202533</v>
      </c>
      <c r="BE273" s="6">
        <v>0</v>
      </c>
      <c r="BF273" s="6">
        <v>0</v>
      </c>
      <c r="BG273" s="6">
        <v>3</v>
      </c>
      <c r="BH273" s="6">
        <v>1.2820512820512819</v>
      </c>
      <c r="BI273" s="6">
        <v>3</v>
      </c>
      <c r="BJ273" s="6">
        <v>9.0909090909090917</v>
      </c>
      <c r="BK273" s="6">
        <v>30</v>
      </c>
    </row>
    <row r="274" spans="1:63" x14ac:dyDescent="0.35">
      <c r="A274" s="28">
        <v>268</v>
      </c>
      <c r="C274" s="18" t="s">
        <v>29</v>
      </c>
      <c r="D274" s="15">
        <v>340</v>
      </c>
      <c r="E274" s="19">
        <v>0</v>
      </c>
      <c r="F274" s="19">
        <v>9</v>
      </c>
      <c r="G274" s="19">
        <v>20</v>
      </c>
      <c r="H274" s="19">
        <v>246</v>
      </c>
      <c r="I274" s="19">
        <v>64</v>
      </c>
      <c r="J274" s="20">
        <v>51.470588235294116</v>
      </c>
      <c r="K274" s="20">
        <v>15</v>
      </c>
      <c r="L274" s="20">
        <v>12.711864406779661</v>
      </c>
      <c r="M274" s="19">
        <v>0</v>
      </c>
      <c r="N274" s="20">
        <v>0</v>
      </c>
      <c r="O274" s="20">
        <v>22</v>
      </c>
      <c r="P274" s="20">
        <v>80</v>
      </c>
      <c r="Q274" s="20">
        <v>27.741935483870968</v>
      </c>
      <c r="R274" s="19">
        <v>0</v>
      </c>
      <c r="S274" s="20">
        <v>0</v>
      </c>
      <c r="T274" s="19">
        <v>0</v>
      </c>
      <c r="U274" s="20">
        <v>0</v>
      </c>
      <c r="V274" s="19">
        <v>0</v>
      </c>
      <c r="W274" s="118">
        <v>0</v>
      </c>
      <c r="X274" s="118">
        <v>0</v>
      </c>
      <c r="Y274" s="118">
        <v>0</v>
      </c>
      <c r="Z274" s="20">
        <v>56.09756097560976</v>
      </c>
      <c r="AA274" s="20">
        <v>20.325203252032519</v>
      </c>
      <c r="AB274" s="19">
        <v>19</v>
      </c>
      <c r="AC274" s="20">
        <v>9.5477386934673358</v>
      </c>
      <c r="AD274" s="20">
        <v>85.34482758620689</v>
      </c>
      <c r="AE274" s="20">
        <v>58.59375</v>
      </c>
      <c r="AF274" s="20">
        <v>60</v>
      </c>
      <c r="AG274" s="20">
        <v>71.551724137931032</v>
      </c>
      <c r="AH274" s="20">
        <v>39.306358381502889</v>
      </c>
      <c r="AI274" s="20">
        <v>24.277456647398843</v>
      </c>
      <c r="AJ274" s="3">
        <v>614.70588235294122</v>
      </c>
      <c r="AK274" s="6">
        <v>5</v>
      </c>
      <c r="AL274" s="6">
        <v>275</v>
      </c>
      <c r="AM274" s="6">
        <v>18</v>
      </c>
      <c r="AN274" s="6">
        <v>4</v>
      </c>
      <c r="AO274" s="6">
        <v>0</v>
      </c>
      <c r="AP274" s="6">
        <v>0</v>
      </c>
      <c r="AQ274" s="6">
        <v>24</v>
      </c>
      <c r="AR274" s="6">
        <v>19</v>
      </c>
      <c r="AS274" s="6">
        <v>5.7750759878419453</v>
      </c>
      <c r="AT274" s="138">
        <v>0</v>
      </c>
      <c r="AU274" s="138">
        <v>0</v>
      </c>
      <c r="AV274" s="138">
        <v>0</v>
      </c>
      <c r="AW274" s="138">
        <v>0</v>
      </c>
      <c r="AX274" s="138">
        <v>0</v>
      </c>
      <c r="AY274" s="6">
        <v>28.18991097922849</v>
      </c>
      <c r="AZ274" s="6">
        <v>0</v>
      </c>
      <c r="BA274" s="6">
        <v>0</v>
      </c>
      <c r="BB274" s="6">
        <v>15</v>
      </c>
      <c r="BC274" s="6">
        <v>4</v>
      </c>
      <c r="BD274" s="6">
        <v>1.1799410029498525</v>
      </c>
      <c r="BE274" s="6">
        <v>0</v>
      </c>
      <c r="BF274" s="6">
        <v>0</v>
      </c>
      <c r="BG274" s="6">
        <v>0</v>
      </c>
      <c r="BH274" s="6">
        <v>0</v>
      </c>
      <c r="BI274" s="6">
        <v>0</v>
      </c>
      <c r="BJ274" s="6">
        <v>0</v>
      </c>
      <c r="BK274" s="6">
        <v>20</v>
      </c>
    </row>
    <row r="275" spans="1:63" x14ac:dyDescent="0.35">
      <c r="A275" s="28">
        <v>269</v>
      </c>
      <c r="C275" s="18" t="s">
        <v>24</v>
      </c>
      <c r="D275" s="15">
        <v>102</v>
      </c>
      <c r="E275" s="19">
        <v>0</v>
      </c>
      <c r="F275" s="19">
        <v>6</v>
      </c>
      <c r="G275" s="19">
        <v>17</v>
      </c>
      <c r="H275" s="19">
        <v>76</v>
      </c>
      <c r="I275" s="19">
        <v>10</v>
      </c>
      <c r="J275" s="20">
        <v>50</v>
      </c>
      <c r="K275" s="20">
        <v>0</v>
      </c>
      <c r="L275" s="20">
        <v>0</v>
      </c>
      <c r="M275" s="19">
        <v>0</v>
      </c>
      <c r="N275" s="20">
        <v>0</v>
      </c>
      <c r="O275" s="20">
        <v>10</v>
      </c>
      <c r="P275" s="20">
        <v>100</v>
      </c>
      <c r="Q275" s="20">
        <v>8.2474226804123703</v>
      </c>
      <c r="R275" s="19">
        <v>0</v>
      </c>
      <c r="S275" s="20">
        <v>0</v>
      </c>
      <c r="T275" s="19">
        <v>0</v>
      </c>
      <c r="U275" s="20">
        <v>0</v>
      </c>
      <c r="V275" s="19">
        <v>5</v>
      </c>
      <c r="W275" s="118">
        <v>33.333333333333329</v>
      </c>
      <c r="X275" s="118">
        <v>4</v>
      </c>
      <c r="Y275" s="118">
        <v>26.666666666666668</v>
      </c>
      <c r="Z275" s="20">
        <v>11.111111111111111</v>
      </c>
      <c r="AA275" s="20">
        <v>62.222222222222221</v>
      </c>
      <c r="AB275" s="19">
        <v>10</v>
      </c>
      <c r="AC275" s="20">
        <v>14.285714285714285</v>
      </c>
      <c r="AD275" s="20">
        <v>71.739130434782609</v>
      </c>
      <c r="AE275" s="20">
        <v>44.827586206896555</v>
      </c>
      <c r="AF275" s="20">
        <v>56.521739130434781</v>
      </c>
      <c r="AG275" s="20">
        <v>60.344827586206897</v>
      </c>
      <c r="AH275" s="20">
        <v>42.622950819672127</v>
      </c>
      <c r="AI275" s="20">
        <v>29.508196721311474</v>
      </c>
      <c r="AJ275" s="3">
        <v>537.5</v>
      </c>
      <c r="AK275" s="6">
        <v>0</v>
      </c>
      <c r="AL275" s="6">
        <v>22</v>
      </c>
      <c r="AM275" s="6">
        <v>0</v>
      </c>
      <c r="AN275" s="6">
        <v>63</v>
      </c>
      <c r="AO275" s="6">
        <v>0</v>
      </c>
      <c r="AP275" s="6">
        <v>0</v>
      </c>
      <c r="AQ275" s="6">
        <v>4</v>
      </c>
      <c r="AR275" s="6">
        <v>33</v>
      </c>
      <c r="AS275" s="6">
        <v>31.132075471698112</v>
      </c>
      <c r="AT275" s="138">
        <v>0</v>
      </c>
      <c r="AU275" s="138">
        <v>0</v>
      </c>
      <c r="AV275" s="138">
        <v>0</v>
      </c>
      <c r="AW275" s="138">
        <v>0</v>
      </c>
      <c r="AX275" s="138">
        <v>0</v>
      </c>
      <c r="AY275" s="6">
        <v>51.456310679611647</v>
      </c>
      <c r="AZ275" s="6">
        <v>0</v>
      </c>
      <c r="BA275" s="6">
        <v>0</v>
      </c>
      <c r="BB275" s="6">
        <v>0</v>
      </c>
      <c r="BC275" s="6">
        <v>4</v>
      </c>
      <c r="BD275" s="6">
        <v>3.9215686274509802</v>
      </c>
      <c r="BE275" s="6">
        <v>0</v>
      </c>
      <c r="BF275" s="6">
        <v>0</v>
      </c>
      <c r="BG275" s="6">
        <v>0</v>
      </c>
      <c r="BH275" s="6">
        <v>0</v>
      </c>
      <c r="BI275" s="6">
        <v>0</v>
      </c>
      <c r="BJ275" s="6">
        <v>0</v>
      </c>
      <c r="BK275" s="6">
        <v>17</v>
      </c>
    </row>
    <row r="276" spans="1:63" x14ac:dyDescent="0.35">
      <c r="A276" s="28">
        <v>270</v>
      </c>
      <c r="C276" s="18" t="s">
        <v>21</v>
      </c>
      <c r="D276" s="15">
        <v>1076</v>
      </c>
      <c r="E276" s="19">
        <v>28</v>
      </c>
      <c r="F276" s="19">
        <v>86</v>
      </c>
      <c r="G276" s="19">
        <v>121</v>
      </c>
      <c r="H276" s="19">
        <v>794</v>
      </c>
      <c r="I276" s="19">
        <v>72</v>
      </c>
      <c r="J276" s="20">
        <v>67.286245353159842</v>
      </c>
      <c r="K276" s="20">
        <v>35</v>
      </c>
      <c r="L276" s="20">
        <v>8.4337349397590362</v>
      </c>
      <c r="M276" s="19">
        <v>3</v>
      </c>
      <c r="N276" s="20">
        <v>5.6603773584905666</v>
      </c>
      <c r="O276" s="20">
        <v>63</v>
      </c>
      <c r="P276" s="20">
        <v>95.3125</v>
      </c>
      <c r="Q276" s="20">
        <v>16.355653128430298</v>
      </c>
      <c r="R276" s="19">
        <v>7</v>
      </c>
      <c r="S276" s="20">
        <v>11.475409836065573</v>
      </c>
      <c r="T276" s="19">
        <v>0</v>
      </c>
      <c r="U276" s="20">
        <v>0</v>
      </c>
      <c r="V276" s="19">
        <v>3</v>
      </c>
      <c r="W276" s="118">
        <v>8.3333333333333321</v>
      </c>
      <c r="X276" s="118">
        <v>9</v>
      </c>
      <c r="Y276" s="118">
        <v>13.432835820895523</v>
      </c>
      <c r="Z276" s="20">
        <v>31.683168316831683</v>
      </c>
      <c r="AA276" s="20">
        <v>40.346534653465348</v>
      </c>
      <c r="AB276" s="19">
        <v>60</v>
      </c>
      <c r="AC276" s="20">
        <v>8.6455331412103753</v>
      </c>
      <c r="AD276" s="20">
        <v>81.057268722466958</v>
      </c>
      <c r="AE276" s="20">
        <v>68.627450980392155</v>
      </c>
      <c r="AF276" s="20">
        <v>61.589403973509938</v>
      </c>
      <c r="AG276" s="20">
        <v>74.877650897226758</v>
      </c>
      <c r="AH276" s="20">
        <v>40.614886731391586</v>
      </c>
      <c r="AI276" s="20">
        <v>27.669902912621357</v>
      </c>
      <c r="AJ276" s="3">
        <v>690.59633027522932</v>
      </c>
      <c r="AK276" s="6">
        <v>3</v>
      </c>
      <c r="AL276" s="6">
        <v>985</v>
      </c>
      <c r="AM276" s="6">
        <v>3</v>
      </c>
      <c r="AN276" s="6">
        <v>0</v>
      </c>
      <c r="AO276" s="6">
        <v>0</v>
      </c>
      <c r="AP276" s="6">
        <v>0</v>
      </c>
      <c r="AQ276" s="6">
        <v>55</v>
      </c>
      <c r="AR276" s="6">
        <v>235</v>
      </c>
      <c r="AS276" s="6">
        <v>22.509578544061306</v>
      </c>
      <c r="AT276" s="138">
        <v>9</v>
      </c>
      <c r="AU276" s="138">
        <v>0</v>
      </c>
      <c r="AV276" s="138">
        <v>0</v>
      </c>
      <c r="AW276" s="138">
        <v>3</v>
      </c>
      <c r="AX276" s="138">
        <v>12</v>
      </c>
      <c r="AY276" s="6">
        <v>37.799043062200951</v>
      </c>
      <c r="AZ276" s="6">
        <v>0</v>
      </c>
      <c r="BA276" s="6">
        <v>0</v>
      </c>
      <c r="BB276" s="6">
        <v>7</v>
      </c>
      <c r="BC276" s="6">
        <v>17</v>
      </c>
      <c r="BD276" s="6">
        <v>1.6113744075829384</v>
      </c>
      <c r="BE276" s="6">
        <v>0</v>
      </c>
      <c r="BF276" s="6">
        <v>0</v>
      </c>
      <c r="BG276" s="6">
        <v>11</v>
      </c>
      <c r="BH276" s="6">
        <v>1.3924050632911391</v>
      </c>
      <c r="BI276" s="6">
        <v>3</v>
      </c>
      <c r="BJ276" s="6">
        <v>4.3478260869565215</v>
      </c>
      <c r="BK276" s="6">
        <v>121</v>
      </c>
    </row>
    <row r="277" spans="1:63" x14ac:dyDescent="0.35">
      <c r="A277" s="28">
        <v>271</v>
      </c>
      <c r="C277" s="18" t="s">
        <v>9</v>
      </c>
      <c r="D277" s="15">
        <v>342</v>
      </c>
      <c r="E277" s="19">
        <v>0</v>
      </c>
      <c r="F277" s="19">
        <v>4</v>
      </c>
      <c r="G277" s="19">
        <v>7</v>
      </c>
      <c r="H277" s="19">
        <v>236</v>
      </c>
      <c r="I277" s="19">
        <v>89</v>
      </c>
      <c r="J277" s="20">
        <v>49.122807017543856</v>
      </c>
      <c r="K277" s="20">
        <v>19</v>
      </c>
      <c r="L277" s="20">
        <v>20.43010752688172</v>
      </c>
      <c r="M277" s="19">
        <v>0</v>
      </c>
      <c r="N277" s="20">
        <v>0</v>
      </c>
      <c r="O277" s="20">
        <v>26</v>
      </c>
      <c r="P277" s="20">
        <v>100</v>
      </c>
      <c r="Q277" s="20">
        <v>11.783439490445859</v>
      </c>
      <c r="R277" s="19">
        <v>0</v>
      </c>
      <c r="S277" s="20">
        <v>0</v>
      </c>
      <c r="T277" s="19">
        <v>0</v>
      </c>
      <c r="U277" s="20">
        <v>0</v>
      </c>
      <c r="V277" s="19">
        <v>0</v>
      </c>
      <c r="W277" s="20">
        <v>0</v>
      </c>
      <c r="X277" s="19">
        <v>0</v>
      </c>
      <c r="Y277" s="20">
        <v>0</v>
      </c>
      <c r="Z277" s="20">
        <v>41.935483870967744</v>
      </c>
      <c r="AA277" s="20">
        <v>37.634408602150536</v>
      </c>
      <c r="AB277" s="19">
        <v>18</v>
      </c>
      <c r="AC277" s="20">
        <v>9.67741935483871</v>
      </c>
      <c r="AD277" s="20">
        <v>76.271186440677965</v>
      </c>
      <c r="AE277" s="20">
        <v>62.711864406779661</v>
      </c>
      <c r="AF277" s="20">
        <v>37.5</v>
      </c>
      <c r="AG277" s="20">
        <v>69.264069264069263</v>
      </c>
      <c r="AH277" s="20">
        <v>43.125</v>
      </c>
      <c r="AI277" s="20">
        <v>22.5</v>
      </c>
      <c r="AJ277" s="3">
        <v>489.09090909090912</v>
      </c>
      <c r="AK277" s="6">
        <v>0</v>
      </c>
      <c r="AL277" s="6">
        <v>271</v>
      </c>
      <c r="AM277" s="6">
        <v>0</v>
      </c>
      <c r="AN277" s="6">
        <v>0</v>
      </c>
      <c r="AO277" s="6">
        <v>0</v>
      </c>
      <c r="AP277" s="6">
        <v>0</v>
      </c>
      <c r="AQ277" s="6">
        <v>48</v>
      </c>
      <c r="AR277" s="6">
        <v>9</v>
      </c>
      <c r="AS277" s="6">
        <v>2.6946107784431139</v>
      </c>
      <c r="AT277" s="138">
        <v>1</v>
      </c>
      <c r="AU277" s="138">
        <v>0</v>
      </c>
      <c r="AV277" s="138">
        <v>0</v>
      </c>
      <c r="AW277" s="138">
        <v>0</v>
      </c>
      <c r="AX277" s="138">
        <v>1</v>
      </c>
      <c r="AY277" s="6">
        <v>26.706231454005934</v>
      </c>
      <c r="AZ277" s="6">
        <v>0</v>
      </c>
      <c r="BA277" s="6">
        <v>0</v>
      </c>
      <c r="BB277" s="6">
        <v>31</v>
      </c>
      <c r="BC277" s="6">
        <v>28</v>
      </c>
      <c r="BD277" s="6">
        <v>8.1871345029239766</v>
      </c>
      <c r="BE277" s="6">
        <v>0</v>
      </c>
      <c r="BF277" s="6">
        <v>0</v>
      </c>
      <c r="BG277" s="6">
        <v>13</v>
      </c>
      <c r="BH277" s="6">
        <v>5.3719008264462813</v>
      </c>
      <c r="BI277" s="6">
        <v>19</v>
      </c>
      <c r="BJ277" s="6">
        <v>20.43010752688172</v>
      </c>
      <c r="BK277" s="6">
        <v>7</v>
      </c>
    </row>
    <row r="278" spans="1:63" x14ac:dyDescent="0.35">
      <c r="A278" s="28">
        <v>272</v>
      </c>
      <c r="C278" s="18" t="s">
        <v>3</v>
      </c>
      <c r="D278" s="15">
        <v>92</v>
      </c>
      <c r="E278" s="19">
        <v>5</v>
      </c>
      <c r="F278" s="19">
        <v>6</v>
      </c>
      <c r="G278" s="19">
        <v>6</v>
      </c>
      <c r="H278" s="19">
        <v>68</v>
      </c>
      <c r="I278" s="19">
        <v>12</v>
      </c>
      <c r="J278" s="20">
        <v>55.434782608695656</v>
      </c>
      <c r="K278" s="20">
        <v>3</v>
      </c>
      <c r="L278" s="20">
        <v>10.344827586206897</v>
      </c>
      <c r="M278" s="19">
        <v>0</v>
      </c>
      <c r="N278" s="20">
        <v>0</v>
      </c>
      <c r="O278" s="20">
        <v>8</v>
      </c>
      <c r="P278" s="20">
        <v>100</v>
      </c>
      <c r="Q278" s="20">
        <v>36</v>
      </c>
      <c r="R278" s="19">
        <v>0</v>
      </c>
      <c r="S278" s="20">
        <v>0</v>
      </c>
      <c r="T278" s="19">
        <v>0</v>
      </c>
      <c r="U278" s="20">
        <v>0</v>
      </c>
      <c r="V278" s="19">
        <v>0</v>
      </c>
      <c r="W278" s="118">
        <v>0</v>
      </c>
      <c r="X278" s="118">
        <v>0</v>
      </c>
      <c r="Y278" s="118">
        <v>0</v>
      </c>
      <c r="Z278" s="20">
        <v>32.142857142857146</v>
      </c>
      <c r="AA278" s="20">
        <v>17.857142857142858</v>
      </c>
      <c r="AB278" s="19">
        <v>3</v>
      </c>
      <c r="AC278" s="20">
        <v>6</v>
      </c>
      <c r="AD278" s="20">
        <v>82.142857142857139</v>
      </c>
      <c r="AE278" s="20">
        <v>60.526315789473685</v>
      </c>
      <c r="AF278" s="20">
        <v>100</v>
      </c>
      <c r="AG278" s="20">
        <v>62.711864406779661</v>
      </c>
      <c r="AH278" s="20">
        <v>69.230769230769226</v>
      </c>
      <c r="AI278" s="20">
        <v>7.6923076923076925</v>
      </c>
      <c r="AJ278" s="3">
        <v>616.66666666666663</v>
      </c>
      <c r="AK278" s="6">
        <v>0</v>
      </c>
      <c r="AL278" s="6">
        <v>84</v>
      </c>
      <c r="AM278" s="6">
        <v>0</v>
      </c>
      <c r="AN278" s="6">
        <v>0</v>
      </c>
      <c r="AO278" s="6">
        <v>0</v>
      </c>
      <c r="AP278" s="6">
        <v>0</v>
      </c>
      <c r="AQ278" s="6">
        <v>5</v>
      </c>
      <c r="AR278" s="6">
        <v>16</v>
      </c>
      <c r="AS278" s="6">
        <v>17.391304347826086</v>
      </c>
      <c r="AT278" s="138">
        <v>0</v>
      </c>
      <c r="AU278" s="138">
        <v>0</v>
      </c>
      <c r="AV278" s="138">
        <v>0</v>
      </c>
      <c r="AW278" s="138">
        <v>0</v>
      </c>
      <c r="AX278" s="138">
        <v>0</v>
      </c>
      <c r="AY278" s="6">
        <v>48.863636363636367</v>
      </c>
      <c r="AZ278" s="6">
        <v>0</v>
      </c>
      <c r="BA278" s="6">
        <v>0</v>
      </c>
      <c r="BB278" s="6">
        <v>0</v>
      </c>
      <c r="BC278" s="6">
        <v>4</v>
      </c>
      <c r="BD278" s="6">
        <v>4.6511627906976747</v>
      </c>
      <c r="BE278" s="6">
        <v>0</v>
      </c>
      <c r="BF278" s="6">
        <v>0</v>
      </c>
      <c r="BG278" s="6">
        <v>4</v>
      </c>
      <c r="BH278" s="6">
        <v>5.6338028169014089</v>
      </c>
      <c r="BI278" s="6">
        <v>0</v>
      </c>
      <c r="BJ278" s="6">
        <v>0</v>
      </c>
      <c r="BK278" s="6">
        <v>6</v>
      </c>
    </row>
    <row r="279" spans="1:63" x14ac:dyDescent="0.35">
      <c r="A279" s="28">
        <v>273</v>
      </c>
      <c r="C279" s="18" t="s">
        <v>280</v>
      </c>
      <c r="D279" s="15">
        <v>136</v>
      </c>
      <c r="E279" s="19">
        <v>0</v>
      </c>
      <c r="F279" s="19">
        <v>9</v>
      </c>
      <c r="G279" s="19">
        <v>16</v>
      </c>
      <c r="H279" s="19">
        <v>105</v>
      </c>
      <c r="I279" s="19">
        <v>8</v>
      </c>
      <c r="J279" s="20">
        <v>52.205882352941181</v>
      </c>
      <c r="K279" s="20">
        <v>3</v>
      </c>
      <c r="L279" s="20">
        <v>5.4545454545454541</v>
      </c>
      <c r="M279" s="19">
        <v>0</v>
      </c>
      <c r="N279" s="20">
        <v>0</v>
      </c>
      <c r="O279" s="20">
        <v>0</v>
      </c>
      <c r="P279" s="20">
        <v>0</v>
      </c>
      <c r="Q279" s="20">
        <v>19.327731092436977</v>
      </c>
      <c r="R279" s="19">
        <v>0</v>
      </c>
      <c r="S279" s="20">
        <v>0</v>
      </c>
      <c r="T279" s="19">
        <v>0</v>
      </c>
      <c r="U279" s="20">
        <v>0</v>
      </c>
      <c r="V279" s="19">
        <v>0</v>
      </c>
      <c r="W279" s="118">
        <v>0</v>
      </c>
      <c r="X279" s="118">
        <v>0</v>
      </c>
      <c r="Y279" s="118">
        <v>0</v>
      </c>
      <c r="Z279" s="20">
        <v>35.294117647058826</v>
      </c>
      <c r="AA279" s="20">
        <v>56.862745098039213</v>
      </c>
      <c r="AB279" s="19">
        <v>3</v>
      </c>
      <c r="AC279" s="20">
        <v>3.6585365853658534</v>
      </c>
      <c r="AD279" s="20">
        <v>77.083333333333343</v>
      </c>
      <c r="AE279" s="20">
        <v>67.241379310344826</v>
      </c>
      <c r="AF279" s="20">
        <v>37.5</v>
      </c>
      <c r="AG279" s="20">
        <v>72.277227722772281</v>
      </c>
      <c r="AH279" s="20">
        <v>21.59090909090909</v>
      </c>
      <c r="AI279" s="20">
        <v>43.18181818181818</v>
      </c>
      <c r="AJ279" s="3">
        <v>750</v>
      </c>
      <c r="AK279" s="6">
        <v>13</v>
      </c>
      <c r="AL279" s="6">
        <v>57</v>
      </c>
      <c r="AM279" s="6">
        <v>9</v>
      </c>
      <c r="AN279" s="6">
        <v>15</v>
      </c>
      <c r="AO279" s="6">
        <v>0</v>
      </c>
      <c r="AP279" s="6">
        <v>0</v>
      </c>
      <c r="AQ279" s="6">
        <v>27</v>
      </c>
      <c r="AR279" s="6">
        <v>14</v>
      </c>
      <c r="AS279" s="6">
        <v>10.071942446043165</v>
      </c>
      <c r="AT279" s="138">
        <v>0</v>
      </c>
      <c r="AU279" s="138">
        <v>0</v>
      </c>
      <c r="AV279" s="138">
        <v>0</v>
      </c>
      <c r="AW279" s="138">
        <v>0</v>
      </c>
      <c r="AX279" s="138">
        <v>0</v>
      </c>
      <c r="AY279" s="6">
        <v>25</v>
      </c>
      <c r="AZ279" s="6">
        <v>0</v>
      </c>
      <c r="BA279" s="6">
        <v>0</v>
      </c>
      <c r="BB279" s="6">
        <v>5</v>
      </c>
      <c r="BC279" s="6">
        <v>0</v>
      </c>
      <c r="BD279" s="6">
        <v>0</v>
      </c>
      <c r="BE279" s="6">
        <v>0</v>
      </c>
      <c r="BF279" s="6">
        <v>0</v>
      </c>
      <c r="BG279" s="6">
        <v>0</v>
      </c>
      <c r="BH279" s="6">
        <v>0</v>
      </c>
      <c r="BI279" s="6">
        <v>0</v>
      </c>
      <c r="BJ279" s="6">
        <v>0</v>
      </c>
      <c r="BK279" s="6">
        <v>16</v>
      </c>
    </row>
    <row r="280" spans="1:63" x14ac:dyDescent="0.35">
      <c r="A280" s="28">
        <v>274</v>
      </c>
      <c r="C280" s="18" t="s">
        <v>28</v>
      </c>
      <c r="D280" s="15">
        <v>0</v>
      </c>
      <c r="E280" s="19">
        <v>0</v>
      </c>
      <c r="F280" s="19">
        <v>0</v>
      </c>
      <c r="G280" s="19">
        <v>0</v>
      </c>
      <c r="H280" s="19">
        <v>0</v>
      </c>
      <c r="I280" s="19">
        <v>0</v>
      </c>
      <c r="J280" s="20">
        <v>0</v>
      </c>
      <c r="K280" s="20">
        <v>0</v>
      </c>
      <c r="L280" s="20">
        <v>0</v>
      </c>
      <c r="M280" s="19">
        <v>0</v>
      </c>
      <c r="N280" s="20">
        <v>0</v>
      </c>
      <c r="O280" s="20">
        <v>0</v>
      </c>
      <c r="P280" s="20">
        <v>0</v>
      </c>
      <c r="Q280" s="20">
        <v>0</v>
      </c>
      <c r="R280" s="19">
        <v>0</v>
      </c>
      <c r="S280" s="20">
        <v>0</v>
      </c>
      <c r="T280" s="19">
        <v>0</v>
      </c>
      <c r="U280" s="20">
        <v>0</v>
      </c>
      <c r="V280" s="19">
        <v>0</v>
      </c>
      <c r="W280" s="20">
        <v>0</v>
      </c>
      <c r="X280" s="19">
        <v>0</v>
      </c>
      <c r="Y280" s="20">
        <v>0</v>
      </c>
      <c r="Z280" s="20">
        <v>0</v>
      </c>
      <c r="AA280" s="20">
        <v>0</v>
      </c>
      <c r="AB280" s="19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3" t="s">
        <v>140</v>
      </c>
      <c r="AK280" s="6">
        <v>0</v>
      </c>
      <c r="AL280" s="6">
        <v>0</v>
      </c>
      <c r="AM280" s="6">
        <v>0</v>
      </c>
      <c r="AN280" s="6">
        <v>0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138">
        <v>0</v>
      </c>
      <c r="AU280" s="138">
        <v>0</v>
      </c>
      <c r="AV280" s="138">
        <v>0</v>
      </c>
      <c r="AW280" s="138">
        <v>0</v>
      </c>
      <c r="AX280" s="138">
        <v>0</v>
      </c>
      <c r="AY280" s="6">
        <v>0</v>
      </c>
      <c r="AZ280" s="6">
        <v>0</v>
      </c>
      <c r="BA280" s="6">
        <v>0</v>
      </c>
      <c r="BB280" s="6">
        <v>0</v>
      </c>
      <c r="BC280" s="6">
        <v>0</v>
      </c>
      <c r="BD280" s="6">
        <v>0</v>
      </c>
      <c r="BE280" s="6">
        <v>0</v>
      </c>
      <c r="BF280" s="6">
        <v>0</v>
      </c>
      <c r="BG280" s="6">
        <v>0</v>
      </c>
      <c r="BH280" s="6">
        <v>0</v>
      </c>
      <c r="BI280" s="6">
        <v>0</v>
      </c>
      <c r="BJ280" s="6">
        <v>0</v>
      </c>
      <c r="BK280" s="6">
        <v>0</v>
      </c>
    </row>
    <row r="281" spans="1:63" x14ac:dyDescent="0.35">
      <c r="A281" s="28">
        <v>275</v>
      </c>
      <c r="C281" s="18" t="s">
        <v>25</v>
      </c>
      <c r="D281" s="15">
        <v>591</v>
      </c>
      <c r="E281" s="19">
        <v>8</v>
      </c>
      <c r="F281" s="19">
        <v>20</v>
      </c>
      <c r="G281" s="19">
        <v>24</v>
      </c>
      <c r="H281" s="19">
        <v>419</v>
      </c>
      <c r="I281" s="19">
        <v>124</v>
      </c>
      <c r="J281" s="20">
        <v>51.945854483925544</v>
      </c>
      <c r="K281" s="20">
        <v>14</v>
      </c>
      <c r="L281" s="20">
        <v>7.2538860103626934</v>
      </c>
      <c r="M281" s="19">
        <v>0</v>
      </c>
      <c r="N281" s="20">
        <v>0</v>
      </c>
      <c r="O281" s="20">
        <v>27</v>
      </c>
      <c r="P281" s="20">
        <v>100</v>
      </c>
      <c r="Q281" s="20">
        <v>14.025500910746814</v>
      </c>
      <c r="R281" s="19">
        <v>0</v>
      </c>
      <c r="S281" s="20">
        <v>0</v>
      </c>
      <c r="T281" s="19">
        <v>0</v>
      </c>
      <c r="U281" s="20">
        <v>0</v>
      </c>
      <c r="V281" s="19">
        <v>0</v>
      </c>
      <c r="W281" s="118">
        <v>0</v>
      </c>
      <c r="X281" s="19">
        <v>0</v>
      </c>
      <c r="Y281" s="20">
        <v>0</v>
      </c>
      <c r="Z281" s="20">
        <v>26.041666666666668</v>
      </c>
      <c r="AA281" s="20">
        <v>45.833333333333329</v>
      </c>
      <c r="AB281" s="19">
        <v>22</v>
      </c>
      <c r="AC281" s="20">
        <v>6.3768115942028984</v>
      </c>
      <c r="AD281" s="20">
        <v>86.3849765258216</v>
      </c>
      <c r="AE281" s="20">
        <v>61.165048543689316</v>
      </c>
      <c r="AF281" s="20">
        <v>73.170731707317074</v>
      </c>
      <c r="AG281" s="20">
        <v>75.90027700831024</v>
      </c>
      <c r="AH281" s="20">
        <v>37.577639751552795</v>
      </c>
      <c r="AI281" s="20">
        <v>27.950310559006208</v>
      </c>
      <c r="AJ281" s="3">
        <v>612.5</v>
      </c>
      <c r="AK281" s="6">
        <v>173</v>
      </c>
      <c r="AL281" s="6">
        <v>329</v>
      </c>
      <c r="AM281" s="6">
        <v>44</v>
      </c>
      <c r="AN281" s="6">
        <v>0</v>
      </c>
      <c r="AO281" s="6">
        <v>0</v>
      </c>
      <c r="AP281" s="6">
        <v>0</v>
      </c>
      <c r="AQ281" s="6">
        <v>32</v>
      </c>
      <c r="AR281" s="6">
        <v>61</v>
      </c>
      <c r="AS281" s="6">
        <v>10.571923743500866</v>
      </c>
      <c r="AT281" s="138">
        <v>3</v>
      </c>
      <c r="AU281" s="138">
        <v>0</v>
      </c>
      <c r="AV281" s="138">
        <v>0</v>
      </c>
      <c r="AW281" s="138">
        <v>2</v>
      </c>
      <c r="AX281" s="138">
        <v>5</v>
      </c>
      <c r="AY281" s="6">
        <v>28.947368421052634</v>
      </c>
      <c r="AZ281" s="6">
        <v>0</v>
      </c>
      <c r="BA281" s="6">
        <v>0</v>
      </c>
      <c r="BB281" s="6">
        <v>21</v>
      </c>
      <c r="BC281" s="6">
        <v>32</v>
      </c>
      <c r="BD281" s="6">
        <v>5.4329371816638368</v>
      </c>
      <c r="BE281" s="6">
        <v>0</v>
      </c>
      <c r="BF281" s="6">
        <v>0</v>
      </c>
      <c r="BG281" s="6">
        <v>26</v>
      </c>
      <c r="BH281" s="6">
        <v>6.2350119904076742</v>
      </c>
      <c r="BI281" s="6">
        <v>3</v>
      </c>
      <c r="BJ281" s="6">
        <v>2.459016393442623</v>
      </c>
      <c r="BK281" s="6">
        <v>24</v>
      </c>
    </row>
    <row r="282" spans="1:63" x14ac:dyDescent="0.35">
      <c r="A282" s="28">
        <v>276</v>
      </c>
      <c r="C282" s="18" t="s">
        <v>11</v>
      </c>
      <c r="D282" s="15">
        <v>133</v>
      </c>
      <c r="E282" s="19">
        <v>0</v>
      </c>
      <c r="F282" s="19">
        <v>8</v>
      </c>
      <c r="G282" s="19">
        <v>12</v>
      </c>
      <c r="H282" s="19">
        <v>37</v>
      </c>
      <c r="I282" s="19">
        <v>0</v>
      </c>
      <c r="J282" s="20">
        <v>42.857142857142854</v>
      </c>
      <c r="K282" s="20">
        <v>13</v>
      </c>
      <c r="L282" s="20">
        <v>32.5</v>
      </c>
      <c r="M282" s="19">
        <v>0</v>
      </c>
      <c r="N282" s="20">
        <v>0</v>
      </c>
      <c r="O282" s="20">
        <v>14</v>
      </c>
      <c r="P282" s="20">
        <v>100</v>
      </c>
      <c r="Q282" s="20">
        <v>14.583333333333334</v>
      </c>
      <c r="R282" s="19">
        <v>0</v>
      </c>
      <c r="S282" s="20">
        <v>0</v>
      </c>
      <c r="T282" s="19">
        <v>0</v>
      </c>
      <c r="U282" s="20">
        <v>0</v>
      </c>
      <c r="V282" s="19">
        <v>0</v>
      </c>
      <c r="W282" s="20">
        <v>0</v>
      </c>
      <c r="X282" s="19">
        <v>0</v>
      </c>
      <c r="Y282" s="20">
        <v>0</v>
      </c>
      <c r="Z282" s="20">
        <v>34.615384615384613</v>
      </c>
      <c r="AA282" s="20">
        <v>0</v>
      </c>
      <c r="AB282" s="19">
        <v>17</v>
      </c>
      <c r="AC282" s="20">
        <v>48.571428571428569</v>
      </c>
      <c r="AD282" s="20">
        <v>59.090909090909093</v>
      </c>
      <c r="AE282" s="20">
        <v>26.086956521739129</v>
      </c>
      <c r="AF282" s="20">
        <v>0</v>
      </c>
      <c r="AG282" s="20">
        <v>37.837837837837839</v>
      </c>
      <c r="AH282" s="20">
        <v>76.470588235294116</v>
      </c>
      <c r="AI282" s="20">
        <v>0</v>
      </c>
      <c r="AJ282" s="3">
        <v>421</v>
      </c>
      <c r="AK282" s="6">
        <v>0</v>
      </c>
      <c r="AL282" s="6">
        <v>48</v>
      </c>
      <c r="AM282" s="6">
        <v>0</v>
      </c>
      <c r="AN282" s="6">
        <v>0</v>
      </c>
      <c r="AO282" s="6">
        <v>0</v>
      </c>
      <c r="AP282" s="6">
        <v>0</v>
      </c>
      <c r="AQ282" s="6">
        <v>11</v>
      </c>
      <c r="AR282" s="6">
        <v>0</v>
      </c>
      <c r="AS282" s="6">
        <v>0</v>
      </c>
      <c r="AT282" s="138">
        <v>0</v>
      </c>
      <c r="AU282" s="138">
        <v>6</v>
      </c>
      <c r="AV282" s="138">
        <v>0</v>
      </c>
      <c r="AW282" s="138">
        <v>0</v>
      </c>
      <c r="AX282" s="138">
        <v>6</v>
      </c>
      <c r="AY282" s="6">
        <v>88.461538461538453</v>
      </c>
      <c r="AZ282" s="6">
        <v>0</v>
      </c>
      <c r="BA282" s="6">
        <v>0</v>
      </c>
      <c r="BB282" s="6">
        <v>0</v>
      </c>
      <c r="BC282" s="6">
        <v>9</v>
      </c>
      <c r="BD282" s="6">
        <v>14.0625</v>
      </c>
      <c r="BE282" s="6">
        <v>0</v>
      </c>
      <c r="BF282" s="6">
        <v>0</v>
      </c>
      <c r="BG282" s="6">
        <v>5</v>
      </c>
      <c r="BH282" s="6">
        <v>12.195121951219512</v>
      </c>
      <c r="BI282" s="6">
        <v>0</v>
      </c>
      <c r="BJ282" s="6">
        <v>0</v>
      </c>
      <c r="BK282" s="6">
        <v>12</v>
      </c>
    </row>
    <row r="283" spans="1:63" x14ac:dyDescent="0.35">
      <c r="A283" s="28">
        <v>277</v>
      </c>
      <c r="C283" s="18" t="s">
        <v>281</v>
      </c>
      <c r="D283" s="15">
        <v>23</v>
      </c>
      <c r="E283" s="19">
        <v>0</v>
      </c>
      <c r="F283" s="19">
        <v>0</v>
      </c>
      <c r="G283" s="19">
        <v>0</v>
      </c>
      <c r="H283" s="19">
        <v>23</v>
      </c>
      <c r="I283" s="19">
        <v>0</v>
      </c>
      <c r="J283" s="20">
        <v>65.217391304347828</v>
      </c>
      <c r="K283" s="20">
        <v>4</v>
      </c>
      <c r="L283" s="20">
        <v>26.666666666666668</v>
      </c>
      <c r="M283" s="19">
        <v>0</v>
      </c>
      <c r="N283" s="20">
        <v>0</v>
      </c>
      <c r="O283" s="20">
        <v>0</v>
      </c>
      <c r="P283" s="20">
        <v>0</v>
      </c>
      <c r="Q283" s="20">
        <v>50</v>
      </c>
      <c r="R283" s="19">
        <v>0</v>
      </c>
      <c r="S283" s="20">
        <v>0</v>
      </c>
      <c r="T283" s="19">
        <v>0</v>
      </c>
      <c r="U283" s="20">
        <v>0</v>
      </c>
      <c r="V283" s="19">
        <v>0</v>
      </c>
      <c r="W283" s="20">
        <v>0</v>
      </c>
      <c r="X283" s="19">
        <v>0</v>
      </c>
      <c r="Y283" s="20">
        <v>0</v>
      </c>
      <c r="Z283" s="20">
        <v>40</v>
      </c>
      <c r="AA283" s="20">
        <v>0</v>
      </c>
      <c r="AB283" s="19">
        <v>0</v>
      </c>
      <c r="AC283" s="20">
        <v>0</v>
      </c>
      <c r="AD283" s="20">
        <v>100</v>
      </c>
      <c r="AE283" s="20">
        <v>100</v>
      </c>
      <c r="AF283" s="20">
        <v>0</v>
      </c>
      <c r="AG283" s="20">
        <v>100</v>
      </c>
      <c r="AH283" s="20">
        <v>44</v>
      </c>
      <c r="AI283" s="20">
        <v>36</v>
      </c>
      <c r="AJ283" s="3">
        <v>1325</v>
      </c>
      <c r="AK283" s="6">
        <v>0</v>
      </c>
      <c r="AL283" s="6">
        <v>11</v>
      </c>
      <c r="AM283" s="6">
        <v>0</v>
      </c>
      <c r="AN283" s="6">
        <v>0</v>
      </c>
      <c r="AO283" s="6">
        <v>0</v>
      </c>
      <c r="AP283" s="6">
        <v>0</v>
      </c>
      <c r="AQ283" s="6">
        <v>8</v>
      </c>
      <c r="AR283" s="6">
        <v>0</v>
      </c>
      <c r="AS283" s="6">
        <v>0</v>
      </c>
      <c r="AT283" s="138"/>
      <c r="AU283" s="138"/>
      <c r="AV283" s="138"/>
      <c r="AW283" s="138"/>
      <c r="AX283" s="138"/>
      <c r="AY283" s="6">
        <v>26.923076923076923</v>
      </c>
      <c r="AZ283" s="6">
        <v>0</v>
      </c>
      <c r="BA283" s="6">
        <v>0</v>
      </c>
      <c r="BB283" s="6">
        <v>0</v>
      </c>
      <c r="BC283" s="6">
        <v>0</v>
      </c>
      <c r="BD283" s="6">
        <v>0</v>
      </c>
      <c r="BE283" s="6">
        <v>0</v>
      </c>
      <c r="BF283" s="6">
        <v>0</v>
      </c>
      <c r="BG283" s="6">
        <v>0</v>
      </c>
      <c r="BH283" s="6">
        <v>0</v>
      </c>
      <c r="BI283" s="6">
        <v>0</v>
      </c>
      <c r="BJ283" s="6">
        <v>0</v>
      </c>
      <c r="BK283" s="6">
        <v>0</v>
      </c>
    </row>
    <row r="284" spans="1:63" x14ac:dyDescent="0.35">
      <c r="A284" s="28">
        <v>278</v>
      </c>
      <c r="C284" s="18" t="s">
        <v>14</v>
      </c>
      <c r="D284" s="15">
        <v>96</v>
      </c>
      <c r="E284" s="19">
        <v>0</v>
      </c>
      <c r="F284" s="19">
        <v>3</v>
      </c>
      <c r="G284" s="19">
        <v>0</v>
      </c>
      <c r="H284" s="19">
        <v>79</v>
      </c>
      <c r="I284" s="19">
        <v>13</v>
      </c>
      <c r="J284" s="20">
        <v>45.833333333333329</v>
      </c>
      <c r="K284" s="20">
        <v>6</v>
      </c>
      <c r="L284" s="20">
        <v>23.076923076923077</v>
      </c>
      <c r="M284" s="19">
        <v>0</v>
      </c>
      <c r="N284" s="20">
        <v>0</v>
      </c>
      <c r="O284" s="20">
        <v>8</v>
      </c>
      <c r="P284" s="20">
        <v>100</v>
      </c>
      <c r="Q284" s="20">
        <v>36.904761904761905</v>
      </c>
      <c r="R284" s="19">
        <v>0</v>
      </c>
      <c r="S284" s="20">
        <v>0</v>
      </c>
      <c r="T284" s="19">
        <v>0</v>
      </c>
      <c r="U284" s="20">
        <v>0</v>
      </c>
      <c r="V284" s="19">
        <v>0</v>
      </c>
      <c r="W284" s="118">
        <v>0</v>
      </c>
      <c r="X284" s="118">
        <v>0</v>
      </c>
      <c r="Y284" s="118">
        <v>0</v>
      </c>
      <c r="Z284" s="20">
        <v>34.782608695652172</v>
      </c>
      <c r="AA284" s="20">
        <v>30.434782608695656</v>
      </c>
      <c r="AB284" s="19">
        <v>4</v>
      </c>
      <c r="AC284" s="20">
        <v>9.3023255813953494</v>
      </c>
      <c r="AD284" s="20">
        <v>53.488372093023251</v>
      </c>
      <c r="AE284" s="20">
        <v>46.875</v>
      </c>
      <c r="AF284" s="20">
        <v>0</v>
      </c>
      <c r="AG284" s="20">
        <v>51.388888888888886</v>
      </c>
      <c r="AH284" s="20">
        <v>52.5</v>
      </c>
      <c r="AI284" s="20">
        <v>22.5</v>
      </c>
      <c r="AJ284" s="3">
        <v>492.30769230769232</v>
      </c>
      <c r="AK284" s="6">
        <v>0</v>
      </c>
      <c r="AL284" s="6">
        <v>6</v>
      </c>
      <c r="AM284" s="6">
        <v>0</v>
      </c>
      <c r="AN284" s="6">
        <v>48</v>
      </c>
      <c r="AO284" s="6">
        <v>3</v>
      </c>
      <c r="AP284" s="6">
        <v>0</v>
      </c>
      <c r="AQ284" s="6">
        <v>31</v>
      </c>
      <c r="AR284" s="6">
        <v>4</v>
      </c>
      <c r="AS284" s="6">
        <v>4.3010752688172049</v>
      </c>
      <c r="AT284" s="138">
        <v>0</v>
      </c>
      <c r="AU284" s="138">
        <v>0</v>
      </c>
      <c r="AV284" s="138">
        <v>0</v>
      </c>
      <c r="AW284" s="138">
        <v>0</v>
      </c>
      <c r="AX284" s="138">
        <v>0</v>
      </c>
      <c r="AY284" s="6">
        <v>33.684210526315788</v>
      </c>
      <c r="AZ284" s="6">
        <v>0</v>
      </c>
      <c r="BA284" s="6">
        <v>0</v>
      </c>
      <c r="BB284" s="6">
        <v>6</v>
      </c>
      <c r="BC284" s="6">
        <v>13</v>
      </c>
      <c r="BD284" s="6">
        <v>14.444444444444443</v>
      </c>
      <c r="BE284" s="6">
        <v>0</v>
      </c>
      <c r="BF284" s="6">
        <v>0</v>
      </c>
      <c r="BG284" s="6">
        <v>9</v>
      </c>
      <c r="BH284" s="6">
        <v>12</v>
      </c>
      <c r="BI284" s="6">
        <v>3</v>
      </c>
      <c r="BJ284" s="6">
        <v>25</v>
      </c>
      <c r="BK284" s="6">
        <v>0</v>
      </c>
    </row>
    <row r="285" spans="1:63" x14ac:dyDescent="0.35">
      <c r="A285" s="28">
        <v>279</v>
      </c>
      <c r="C285" s="18" t="s">
        <v>18</v>
      </c>
      <c r="D285" s="15">
        <v>173</v>
      </c>
      <c r="E285" s="19">
        <v>6</v>
      </c>
      <c r="F285" s="19">
        <v>12</v>
      </c>
      <c r="G285" s="19">
        <v>17</v>
      </c>
      <c r="H285" s="19">
        <v>140</v>
      </c>
      <c r="I285" s="19">
        <v>5</v>
      </c>
      <c r="J285" s="20">
        <v>65.895953757225428</v>
      </c>
      <c r="K285" s="20">
        <v>22</v>
      </c>
      <c r="L285" s="20">
        <v>20.183486238532112</v>
      </c>
      <c r="M285" s="19">
        <v>0</v>
      </c>
      <c r="N285" s="20">
        <v>0</v>
      </c>
      <c r="O285" s="20">
        <v>11</v>
      </c>
      <c r="P285" s="20">
        <v>100</v>
      </c>
      <c r="Q285" s="20">
        <v>13.245033112582782</v>
      </c>
      <c r="R285" s="19">
        <v>0</v>
      </c>
      <c r="S285" s="20">
        <v>0</v>
      </c>
      <c r="T285" s="19">
        <v>0</v>
      </c>
      <c r="U285" s="20">
        <v>0</v>
      </c>
      <c r="V285" s="19">
        <v>0</v>
      </c>
      <c r="W285" s="118">
        <v>0</v>
      </c>
      <c r="X285" s="118">
        <v>0</v>
      </c>
      <c r="Y285" s="118">
        <v>0</v>
      </c>
      <c r="Z285" s="118">
        <v>20.952380952380953</v>
      </c>
      <c r="AA285" s="118">
        <v>35.238095238095241</v>
      </c>
      <c r="AB285" s="19">
        <v>14</v>
      </c>
      <c r="AC285" s="20">
        <v>13.20754716981132</v>
      </c>
      <c r="AD285" s="20">
        <v>71.739130434782609</v>
      </c>
      <c r="AE285" s="20">
        <v>58.333333333333336</v>
      </c>
      <c r="AF285" s="20">
        <v>18.518518518518519</v>
      </c>
      <c r="AG285" s="20">
        <v>75.22935779816514</v>
      </c>
      <c r="AH285" s="20">
        <v>31.764705882352938</v>
      </c>
      <c r="AI285" s="20">
        <v>27.058823529411764</v>
      </c>
      <c r="AJ285" s="3">
        <v>500</v>
      </c>
      <c r="AK285" s="6">
        <v>61</v>
      </c>
      <c r="AL285" s="6">
        <v>47</v>
      </c>
      <c r="AM285" s="6">
        <v>0</v>
      </c>
      <c r="AN285" s="6">
        <v>0</v>
      </c>
      <c r="AO285" s="6">
        <v>0</v>
      </c>
      <c r="AP285" s="6">
        <v>0</v>
      </c>
      <c r="AQ285" s="6">
        <v>59</v>
      </c>
      <c r="AR285" s="6">
        <v>39</v>
      </c>
      <c r="AS285" s="6">
        <v>23.926380368098162</v>
      </c>
      <c r="AT285" s="138">
        <v>0</v>
      </c>
      <c r="AU285" s="138">
        <v>0</v>
      </c>
      <c r="AV285" s="138">
        <v>0</v>
      </c>
      <c r="AW285" s="138">
        <v>0</v>
      </c>
      <c r="AX285" s="138">
        <v>0</v>
      </c>
      <c r="AY285" s="6">
        <v>27.027027027027028</v>
      </c>
      <c r="AZ285" s="6">
        <v>0</v>
      </c>
      <c r="BA285" s="6">
        <v>0</v>
      </c>
      <c r="BB285" s="6">
        <v>0</v>
      </c>
      <c r="BC285" s="6">
        <v>39</v>
      </c>
      <c r="BD285" s="6">
        <v>22.413793103448278</v>
      </c>
      <c r="BE285" s="6">
        <v>0</v>
      </c>
      <c r="BF285" s="6">
        <v>0</v>
      </c>
      <c r="BG285" s="6">
        <v>27</v>
      </c>
      <c r="BH285" s="6">
        <v>19.424460431654676</v>
      </c>
      <c r="BI285" s="6">
        <v>3</v>
      </c>
      <c r="BJ285" s="6">
        <v>50</v>
      </c>
      <c r="BK285" s="6">
        <v>17</v>
      </c>
    </row>
    <row r="286" spans="1:63" x14ac:dyDescent="0.35">
      <c r="A286" s="28">
        <v>280</v>
      </c>
      <c r="C286" s="18"/>
      <c r="D286" s="15"/>
      <c r="E286" s="19"/>
      <c r="F286" s="19"/>
      <c r="G286" s="19"/>
      <c r="H286" s="19"/>
      <c r="I286" s="19"/>
      <c r="J286" s="20"/>
      <c r="K286" s="20"/>
      <c r="L286" s="20"/>
      <c r="M286" s="19"/>
      <c r="N286" s="20"/>
      <c r="O286" s="20"/>
      <c r="P286" s="20"/>
      <c r="Q286" s="20"/>
      <c r="R286" s="19"/>
      <c r="S286" s="20"/>
      <c r="T286" s="19">
        <v>20</v>
      </c>
      <c r="U286" s="20">
        <v>10</v>
      </c>
      <c r="V286" s="19">
        <v>22</v>
      </c>
      <c r="W286" s="118">
        <v>10.891089108910892</v>
      </c>
      <c r="X286" s="118">
        <v>44</v>
      </c>
      <c r="Y286" s="118">
        <v>11.111111111111111</v>
      </c>
      <c r="Z286" s="20">
        <v>28.531250000000004</v>
      </c>
      <c r="AA286" s="20">
        <v>44.8125</v>
      </c>
      <c r="AB286" s="19">
        <v>413</v>
      </c>
      <c r="AC286" s="20">
        <v>8.1895697005750545</v>
      </c>
      <c r="AD286" s="20">
        <v>79.992750996737954</v>
      </c>
      <c r="AE286" s="20">
        <v>61.99002054593484</v>
      </c>
      <c r="AF286" s="20">
        <v>60.280970625798211</v>
      </c>
      <c r="AG286" s="20">
        <v>71.926464955955566</v>
      </c>
      <c r="AH286" s="20">
        <v>36.782113108285841</v>
      </c>
      <c r="AI286" s="20">
        <v>31.170539237176676</v>
      </c>
      <c r="AJ286" s="3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>
        <v>37.5</v>
      </c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</row>
    <row r="287" spans="1:63" x14ac:dyDescent="0.35">
      <c r="A287" s="28">
        <v>281</v>
      </c>
      <c r="B287" s="21" t="s">
        <v>39</v>
      </c>
      <c r="C287" s="18" t="s">
        <v>26</v>
      </c>
      <c r="D287" s="15">
        <v>13</v>
      </c>
      <c r="E287" s="19">
        <v>0</v>
      </c>
      <c r="F287" s="19">
        <v>0</v>
      </c>
      <c r="G287" s="19">
        <v>3</v>
      </c>
      <c r="H287" s="19">
        <v>12</v>
      </c>
      <c r="I287" s="19">
        <v>0</v>
      </c>
      <c r="J287" s="20">
        <v>30.76923076923077</v>
      </c>
      <c r="K287" s="20">
        <v>0</v>
      </c>
      <c r="L287" s="20">
        <v>0</v>
      </c>
      <c r="M287" s="19">
        <v>0</v>
      </c>
      <c r="N287" s="20">
        <v>0</v>
      </c>
      <c r="O287" s="20">
        <v>0</v>
      </c>
      <c r="P287" s="20">
        <v>0</v>
      </c>
      <c r="Q287" s="20">
        <v>0</v>
      </c>
      <c r="R287" s="19">
        <v>0</v>
      </c>
      <c r="S287" s="20">
        <v>0</v>
      </c>
      <c r="T287" s="19">
        <v>0</v>
      </c>
      <c r="U287" s="20">
        <v>0</v>
      </c>
      <c r="V287" s="19">
        <v>0</v>
      </c>
      <c r="W287" s="118">
        <v>0</v>
      </c>
      <c r="X287" s="118">
        <v>0</v>
      </c>
      <c r="Y287" s="118">
        <v>0</v>
      </c>
      <c r="Z287" s="20">
        <v>21.428571428571427</v>
      </c>
      <c r="AA287" s="20">
        <v>57.142857142857139</v>
      </c>
      <c r="AB287" s="19">
        <v>3</v>
      </c>
      <c r="AC287" s="20">
        <v>25</v>
      </c>
      <c r="AD287" s="20">
        <v>100</v>
      </c>
      <c r="AE287" s="20">
        <v>57.142857142857139</v>
      </c>
      <c r="AF287" s="20">
        <v>0</v>
      </c>
      <c r="AG287" s="20">
        <v>69.230769230769226</v>
      </c>
      <c r="AH287" s="20">
        <v>0</v>
      </c>
      <c r="AI287" s="20">
        <v>0</v>
      </c>
      <c r="AJ287" s="3">
        <v>200</v>
      </c>
      <c r="AK287" s="6">
        <v>0</v>
      </c>
      <c r="AL287" s="6">
        <v>0</v>
      </c>
      <c r="AM287" s="6">
        <v>0</v>
      </c>
      <c r="AN287" s="6">
        <v>14</v>
      </c>
      <c r="AO287" s="6">
        <v>0</v>
      </c>
      <c r="AP287" s="6">
        <v>0</v>
      </c>
      <c r="AQ287" s="6">
        <v>4</v>
      </c>
      <c r="AR287" s="6">
        <v>0</v>
      </c>
      <c r="AS287" s="6">
        <v>0</v>
      </c>
      <c r="AT287" s="138">
        <v>0</v>
      </c>
      <c r="AU287" s="138">
        <v>0</v>
      </c>
      <c r="AV287" s="138">
        <v>0</v>
      </c>
      <c r="AW287" s="138">
        <v>0</v>
      </c>
      <c r="AX287" s="138">
        <v>0</v>
      </c>
      <c r="AY287" s="6">
        <v>46.153846153846153</v>
      </c>
      <c r="AZ287" s="6">
        <v>0</v>
      </c>
      <c r="BA287" s="6">
        <v>0</v>
      </c>
      <c r="BB287" s="6">
        <v>0</v>
      </c>
      <c r="BC287" s="6">
        <v>0</v>
      </c>
      <c r="BD287" s="6">
        <v>0</v>
      </c>
      <c r="BE287" s="6">
        <v>0</v>
      </c>
      <c r="BF287" s="6">
        <v>0</v>
      </c>
      <c r="BG287" s="6">
        <v>0</v>
      </c>
      <c r="BH287" s="6">
        <v>0</v>
      </c>
      <c r="BI287" s="6">
        <v>0</v>
      </c>
      <c r="BJ287" s="6">
        <v>0</v>
      </c>
      <c r="BK287" s="6">
        <v>3</v>
      </c>
    </row>
    <row r="288" spans="1:63" x14ac:dyDescent="0.35">
      <c r="A288" s="28">
        <v>282</v>
      </c>
      <c r="C288" s="18" t="s">
        <v>22</v>
      </c>
      <c r="D288" s="15">
        <v>131</v>
      </c>
      <c r="E288" s="19">
        <v>0</v>
      </c>
      <c r="F288" s="19">
        <v>3</v>
      </c>
      <c r="G288" s="19">
        <v>12</v>
      </c>
      <c r="H288" s="19">
        <v>121</v>
      </c>
      <c r="I288" s="19">
        <v>0</v>
      </c>
      <c r="J288" s="20">
        <v>48.854961832061065</v>
      </c>
      <c r="K288" s="20">
        <v>6</v>
      </c>
      <c r="L288" s="20">
        <v>5.7692307692307692</v>
      </c>
      <c r="M288" s="19">
        <v>0</v>
      </c>
      <c r="N288" s="20">
        <v>0</v>
      </c>
      <c r="O288" s="20">
        <v>6</v>
      </c>
      <c r="P288" s="20">
        <v>100</v>
      </c>
      <c r="Q288" s="20">
        <v>0</v>
      </c>
      <c r="R288" s="19">
        <v>0</v>
      </c>
      <c r="S288" s="20">
        <v>0</v>
      </c>
      <c r="T288" s="19">
        <v>0</v>
      </c>
      <c r="U288" s="20">
        <v>0</v>
      </c>
      <c r="V288" s="19">
        <v>0</v>
      </c>
      <c r="W288" s="118">
        <v>0</v>
      </c>
      <c r="X288" s="118">
        <v>0</v>
      </c>
      <c r="Y288" s="118">
        <v>0</v>
      </c>
      <c r="Z288" s="20">
        <v>2.8571428571428572</v>
      </c>
      <c r="AA288" s="20">
        <v>94.285714285714278</v>
      </c>
      <c r="AB288" s="19">
        <v>15</v>
      </c>
      <c r="AC288" s="20">
        <v>14.285714285714285</v>
      </c>
      <c r="AD288" s="20">
        <v>83.07692307692308</v>
      </c>
      <c r="AE288" s="20">
        <v>54.716981132075468</v>
      </c>
      <c r="AF288" s="20">
        <v>46.153846153846153</v>
      </c>
      <c r="AG288" s="20">
        <v>88.888888888888886</v>
      </c>
      <c r="AH288" s="20">
        <v>14.772727272727273</v>
      </c>
      <c r="AI288" s="20">
        <v>53.409090909090907</v>
      </c>
      <c r="AJ288" s="3">
        <v>720</v>
      </c>
      <c r="AK288" s="6">
        <v>0</v>
      </c>
      <c r="AL288" s="6">
        <v>0</v>
      </c>
      <c r="AM288" s="6">
        <v>8</v>
      </c>
      <c r="AN288" s="6">
        <v>90</v>
      </c>
      <c r="AO288" s="6">
        <v>0</v>
      </c>
      <c r="AP288" s="6">
        <v>0</v>
      </c>
      <c r="AQ288" s="6">
        <v>19</v>
      </c>
      <c r="AR288" s="6">
        <v>55</v>
      </c>
      <c r="AS288" s="6">
        <v>41.044776119402989</v>
      </c>
      <c r="AT288" s="138">
        <v>1</v>
      </c>
      <c r="AU288" s="138">
        <v>0</v>
      </c>
      <c r="AV288" s="138">
        <v>1</v>
      </c>
      <c r="AW288" s="138">
        <v>0</v>
      </c>
      <c r="AX288" s="138">
        <v>2</v>
      </c>
      <c r="AY288" s="6">
        <v>89.312977099236647</v>
      </c>
      <c r="AZ288" s="6">
        <v>0</v>
      </c>
      <c r="BA288" s="6">
        <v>0</v>
      </c>
      <c r="BB288" s="6">
        <v>0</v>
      </c>
      <c r="BC288" s="6">
        <v>0</v>
      </c>
      <c r="BD288" s="6">
        <v>0</v>
      </c>
      <c r="BE288" s="6">
        <v>0</v>
      </c>
      <c r="BF288" s="6">
        <v>0</v>
      </c>
      <c r="BG288" s="6">
        <v>0</v>
      </c>
      <c r="BH288" s="6">
        <v>0</v>
      </c>
      <c r="BI288" s="6">
        <v>0</v>
      </c>
      <c r="BJ288" s="6">
        <v>0</v>
      </c>
      <c r="BK288" s="6">
        <v>12</v>
      </c>
    </row>
    <row r="289" spans="1:63" x14ac:dyDescent="0.35">
      <c r="A289" s="28">
        <v>283</v>
      </c>
      <c r="C289" s="18" t="s">
        <v>134</v>
      </c>
      <c r="D289" s="15">
        <v>77</v>
      </c>
      <c r="E289" s="19">
        <v>0</v>
      </c>
      <c r="F289" s="19">
        <v>0</v>
      </c>
      <c r="G289" s="19">
        <v>0</v>
      </c>
      <c r="H289" s="19">
        <v>55</v>
      </c>
      <c r="I289" s="19">
        <v>21</v>
      </c>
      <c r="J289" s="20">
        <v>55.844155844155843</v>
      </c>
      <c r="K289" s="20">
        <v>3</v>
      </c>
      <c r="L289" s="20">
        <v>9.375</v>
      </c>
      <c r="M289" s="19">
        <v>0</v>
      </c>
      <c r="N289" s="20">
        <v>0</v>
      </c>
      <c r="O289" s="20">
        <v>3</v>
      </c>
      <c r="P289" s="20">
        <v>100</v>
      </c>
      <c r="Q289" s="20">
        <v>15.789473684210526</v>
      </c>
      <c r="R289" s="19">
        <v>0</v>
      </c>
      <c r="S289" s="20">
        <v>0</v>
      </c>
      <c r="T289" s="19">
        <v>0</v>
      </c>
      <c r="U289" s="20">
        <v>0</v>
      </c>
      <c r="V289" s="19">
        <v>0</v>
      </c>
      <c r="W289" s="118">
        <v>0</v>
      </c>
      <c r="X289" s="118">
        <v>0</v>
      </c>
      <c r="Y289" s="118">
        <v>0</v>
      </c>
      <c r="Z289" s="20">
        <v>22.5</v>
      </c>
      <c r="AA289" s="20">
        <v>50</v>
      </c>
      <c r="AB289" s="19">
        <v>0</v>
      </c>
      <c r="AC289" s="20">
        <v>0</v>
      </c>
      <c r="AD289" s="20">
        <v>100</v>
      </c>
      <c r="AE289" s="20">
        <v>77.142857142857153</v>
      </c>
      <c r="AF289" s="20">
        <v>0</v>
      </c>
      <c r="AG289" s="20">
        <v>82.142857142857139</v>
      </c>
      <c r="AH289" s="20">
        <v>8.8888888888888893</v>
      </c>
      <c r="AI289" s="20">
        <v>57.777777777777771</v>
      </c>
      <c r="AJ289" s="3">
        <v>860</v>
      </c>
      <c r="AK289" s="6">
        <v>0</v>
      </c>
      <c r="AL289" s="6">
        <v>32</v>
      </c>
      <c r="AM289" s="6">
        <v>0</v>
      </c>
      <c r="AN289" s="6">
        <v>6</v>
      </c>
      <c r="AO289" s="6">
        <v>0</v>
      </c>
      <c r="AP289" s="6">
        <v>0</v>
      </c>
      <c r="AQ289" s="6">
        <v>32</v>
      </c>
      <c r="AR289" s="6">
        <v>0</v>
      </c>
      <c r="AS289" s="6">
        <v>0</v>
      </c>
      <c r="AT289" s="138">
        <v>0</v>
      </c>
      <c r="AU289" s="138">
        <v>0</v>
      </c>
      <c r="AV289" s="138">
        <v>0</v>
      </c>
      <c r="AW289" s="138">
        <v>0</v>
      </c>
      <c r="AX289" s="138">
        <v>0</v>
      </c>
      <c r="AY289" s="6">
        <v>28.378378378378379</v>
      </c>
      <c r="AZ289" s="6">
        <v>0</v>
      </c>
      <c r="BA289" s="6">
        <v>0</v>
      </c>
      <c r="BB289" s="6">
        <v>4</v>
      </c>
      <c r="BC289" s="6">
        <v>11</v>
      </c>
      <c r="BD289" s="6">
        <v>14.473684210526317</v>
      </c>
      <c r="BE289" s="6">
        <v>0</v>
      </c>
      <c r="BF289" s="6">
        <v>0</v>
      </c>
      <c r="BG289" s="6">
        <v>0</v>
      </c>
      <c r="BH289" s="6">
        <v>0</v>
      </c>
      <c r="BI289" s="6">
        <v>11</v>
      </c>
      <c r="BJ289" s="6">
        <v>64.705882352941174</v>
      </c>
      <c r="BK289" s="6">
        <v>0</v>
      </c>
    </row>
    <row r="290" spans="1:63" x14ac:dyDescent="0.35">
      <c r="A290" s="28">
        <v>284</v>
      </c>
      <c r="C290" s="18" t="s">
        <v>137</v>
      </c>
      <c r="D290" s="15">
        <v>53</v>
      </c>
      <c r="E290" s="19">
        <v>0</v>
      </c>
      <c r="F290" s="19">
        <v>3</v>
      </c>
      <c r="G290" s="19">
        <v>7</v>
      </c>
      <c r="H290" s="19">
        <v>31</v>
      </c>
      <c r="I290" s="19">
        <v>14</v>
      </c>
      <c r="J290" s="20">
        <v>52.830188679245282</v>
      </c>
      <c r="K290" s="20">
        <v>0</v>
      </c>
      <c r="L290" s="20">
        <v>0</v>
      </c>
      <c r="M290" s="19">
        <v>0</v>
      </c>
      <c r="N290" s="20">
        <v>0</v>
      </c>
      <c r="O290" s="20">
        <v>4</v>
      </c>
      <c r="P290" s="20">
        <v>0</v>
      </c>
      <c r="Q290" s="20">
        <v>7.6923076923076925</v>
      </c>
      <c r="R290" s="19">
        <v>0</v>
      </c>
      <c r="S290" s="20">
        <v>0</v>
      </c>
      <c r="T290" s="19">
        <v>0</v>
      </c>
      <c r="U290" s="20">
        <v>0</v>
      </c>
      <c r="V290" s="19">
        <v>0</v>
      </c>
      <c r="W290" s="118">
        <v>0</v>
      </c>
      <c r="X290" s="118">
        <v>0</v>
      </c>
      <c r="Y290" s="118">
        <v>0</v>
      </c>
      <c r="Z290" s="20">
        <v>0</v>
      </c>
      <c r="AA290" s="20">
        <v>100</v>
      </c>
      <c r="AB290" s="19">
        <v>0</v>
      </c>
      <c r="AC290" s="20">
        <v>0</v>
      </c>
      <c r="AD290" s="20">
        <v>100</v>
      </c>
      <c r="AE290" s="20">
        <v>63.636363636363633</v>
      </c>
      <c r="AF290" s="20">
        <v>100</v>
      </c>
      <c r="AG290" s="20">
        <v>84.615384615384613</v>
      </c>
      <c r="AH290" s="20">
        <v>0</v>
      </c>
      <c r="AI290" s="20">
        <v>68.181818181818173</v>
      </c>
      <c r="AJ290" s="3">
        <v>650</v>
      </c>
      <c r="AK290" s="6">
        <v>22</v>
      </c>
      <c r="AL290" s="6">
        <v>15</v>
      </c>
      <c r="AM290" s="6">
        <v>0</v>
      </c>
      <c r="AN290" s="6">
        <v>0</v>
      </c>
      <c r="AO290" s="6">
        <v>0</v>
      </c>
      <c r="AP290" s="6">
        <v>0</v>
      </c>
      <c r="AQ290" s="6">
        <v>4</v>
      </c>
      <c r="AR290" s="6">
        <v>12</v>
      </c>
      <c r="AS290" s="6">
        <v>23.076923076923077</v>
      </c>
      <c r="AT290" s="138">
        <v>0</v>
      </c>
      <c r="AU290" s="138">
        <v>0</v>
      </c>
      <c r="AV290" s="138">
        <v>0</v>
      </c>
      <c r="AW290" s="138">
        <v>0</v>
      </c>
      <c r="AX290" s="138">
        <v>0</v>
      </c>
      <c r="AY290" s="6">
        <v>28.260869565217391</v>
      </c>
      <c r="AZ290" s="6">
        <v>0</v>
      </c>
      <c r="BA290" s="6">
        <v>0</v>
      </c>
      <c r="BB290" s="6">
        <v>3</v>
      </c>
      <c r="BC290" s="6">
        <v>5</v>
      </c>
      <c r="BD290" s="6">
        <v>10</v>
      </c>
      <c r="BE290" s="6">
        <v>0</v>
      </c>
      <c r="BF290" s="6">
        <v>0</v>
      </c>
      <c r="BG290" s="6">
        <v>3</v>
      </c>
      <c r="BH290" s="6">
        <v>10.344827586206897</v>
      </c>
      <c r="BI290" s="6">
        <v>0</v>
      </c>
      <c r="BJ290" s="6">
        <v>0</v>
      </c>
      <c r="BK290" s="6">
        <v>7</v>
      </c>
    </row>
    <row r="291" spans="1:63" x14ac:dyDescent="0.35">
      <c r="A291" s="28">
        <v>285</v>
      </c>
      <c r="C291" s="18" t="s">
        <v>16</v>
      </c>
      <c r="D291" s="15">
        <v>65</v>
      </c>
      <c r="E291" s="19">
        <v>0</v>
      </c>
      <c r="F291" s="19">
        <v>0</v>
      </c>
      <c r="G291" s="19">
        <v>3</v>
      </c>
      <c r="H291" s="19">
        <v>56</v>
      </c>
      <c r="I291" s="19">
        <v>5</v>
      </c>
      <c r="J291" s="20">
        <v>64.615384615384613</v>
      </c>
      <c r="K291" s="20">
        <v>3</v>
      </c>
      <c r="L291" s="20">
        <v>9.0909090909090917</v>
      </c>
      <c r="M291" s="19">
        <v>0</v>
      </c>
      <c r="N291" s="20">
        <v>0</v>
      </c>
      <c r="O291" s="20">
        <v>8</v>
      </c>
      <c r="P291" s="20">
        <v>100</v>
      </c>
      <c r="Q291" s="20">
        <v>26.315789473684209</v>
      </c>
      <c r="R291" s="19">
        <v>0</v>
      </c>
      <c r="S291" s="20">
        <v>0</v>
      </c>
      <c r="T291" s="19">
        <v>0</v>
      </c>
      <c r="U291" s="20">
        <v>0</v>
      </c>
      <c r="V291" s="19">
        <v>0</v>
      </c>
      <c r="W291" s="118">
        <v>0</v>
      </c>
      <c r="X291" s="118">
        <v>0</v>
      </c>
      <c r="Y291" s="118">
        <v>0</v>
      </c>
      <c r="Z291" s="20">
        <v>13.513513513513514</v>
      </c>
      <c r="AA291" s="20">
        <v>45.945945945945951</v>
      </c>
      <c r="AB291" s="19">
        <v>4</v>
      </c>
      <c r="AC291" s="20">
        <v>10.810810810810811</v>
      </c>
      <c r="AD291" s="20">
        <v>86.956521739130437</v>
      </c>
      <c r="AE291" s="20">
        <v>55.26315789473685</v>
      </c>
      <c r="AF291" s="20">
        <v>0</v>
      </c>
      <c r="AG291" s="20">
        <v>63.829787234042556</v>
      </c>
      <c r="AH291" s="20">
        <v>12.5</v>
      </c>
      <c r="AI291" s="20">
        <v>40.625</v>
      </c>
      <c r="AJ291" s="3">
        <v>850</v>
      </c>
      <c r="AK291" s="6">
        <v>35</v>
      </c>
      <c r="AL291" s="6">
        <v>8</v>
      </c>
      <c r="AM291" s="6">
        <v>0</v>
      </c>
      <c r="AN291" s="6">
        <v>0</v>
      </c>
      <c r="AO291" s="6">
        <v>0</v>
      </c>
      <c r="AP291" s="6">
        <v>0</v>
      </c>
      <c r="AQ291" s="6">
        <v>19</v>
      </c>
      <c r="AR291" s="6">
        <v>3</v>
      </c>
      <c r="AS291" s="6">
        <v>5.0847457627118651</v>
      </c>
      <c r="AT291" s="138">
        <v>0</v>
      </c>
      <c r="AU291" s="138">
        <v>0</v>
      </c>
      <c r="AV291" s="138">
        <v>0</v>
      </c>
      <c r="AW291" s="138">
        <v>0</v>
      </c>
      <c r="AX291" s="138">
        <v>0</v>
      </c>
      <c r="AY291" s="6">
        <v>18.181818181818183</v>
      </c>
      <c r="AZ291" s="6">
        <v>0</v>
      </c>
      <c r="BA291" s="6">
        <v>0</v>
      </c>
      <c r="BB291" s="6">
        <v>0</v>
      </c>
      <c r="BC291" s="6">
        <v>6</v>
      </c>
      <c r="BD291" s="6">
        <v>9.2307692307692317</v>
      </c>
      <c r="BE291" s="6">
        <v>0</v>
      </c>
      <c r="BF291" s="6">
        <v>0</v>
      </c>
      <c r="BG291" s="6">
        <v>7</v>
      </c>
      <c r="BH291" s="6">
        <v>12.727272727272727</v>
      </c>
      <c r="BI291" s="6">
        <v>5</v>
      </c>
      <c r="BJ291" s="6">
        <v>100</v>
      </c>
      <c r="BK291" s="6">
        <v>3</v>
      </c>
    </row>
    <row r="292" spans="1:63" x14ac:dyDescent="0.35">
      <c r="A292" s="28">
        <v>286</v>
      </c>
      <c r="C292" s="18" t="s">
        <v>138</v>
      </c>
      <c r="D292" s="15">
        <v>7155</v>
      </c>
      <c r="E292" s="19">
        <v>91</v>
      </c>
      <c r="F292" s="19">
        <v>278</v>
      </c>
      <c r="G292" s="19">
        <v>2216</v>
      </c>
      <c r="H292" s="19">
        <v>4299</v>
      </c>
      <c r="I292" s="19">
        <v>368</v>
      </c>
      <c r="J292" s="20">
        <v>57.819706498951781</v>
      </c>
      <c r="K292" s="20">
        <v>139</v>
      </c>
      <c r="L292" s="20">
        <v>4.7488896481038605</v>
      </c>
      <c r="M292" s="19">
        <v>3</v>
      </c>
      <c r="N292" s="20">
        <v>0.24311183144246357</v>
      </c>
      <c r="O292" s="20">
        <v>337</v>
      </c>
      <c r="P292" s="20">
        <v>87.57396449704143</v>
      </c>
      <c r="Q292" s="20">
        <v>6.6585588324718756</v>
      </c>
      <c r="R292" s="19">
        <v>72</v>
      </c>
      <c r="S292" s="20">
        <v>4.2679312388855957</v>
      </c>
      <c r="T292" s="19">
        <v>31</v>
      </c>
      <c r="U292" s="20">
        <v>4.5925925925925926</v>
      </c>
      <c r="V292" s="19">
        <v>44</v>
      </c>
      <c r="W292" s="118">
        <v>4.3824701195219129</v>
      </c>
      <c r="X292" s="118">
        <v>81</v>
      </c>
      <c r="Y292" s="118">
        <v>4.8128342245989302</v>
      </c>
      <c r="Z292" s="20">
        <v>9.6497252747252755</v>
      </c>
      <c r="AA292" s="20">
        <v>72.115384615384613</v>
      </c>
      <c r="AB292" s="19">
        <v>518</v>
      </c>
      <c r="AC292" s="20">
        <v>15.380047505938244</v>
      </c>
      <c r="AD292" s="20">
        <v>65.135583840619816</v>
      </c>
      <c r="AE292" s="20">
        <v>57.211925866236903</v>
      </c>
      <c r="AF292" s="20">
        <v>36.430317848410759</v>
      </c>
      <c r="AG292" s="20">
        <v>72.08432505950357</v>
      </c>
      <c r="AH292" s="20">
        <v>15.787598004276552</v>
      </c>
      <c r="AI292" s="20">
        <v>50.35637918745546</v>
      </c>
      <c r="AJ292" s="3">
        <v>311.25654450261777</v>
      </c>
      <c r="AK292" s="6">
        <v>591</v>
      </c>
      <c r="AL292" s="6">
        <v>461</v>
      </c>
      <c r="AM292" s="6">
        <v>0</v>
      </c>
      <c r="AN292" s="6">
        <v>14</v>
      </c>
      <c r="AO292" s="6">
        <v>28</v>
      </c>
      <c r="AP292" s="6">
        <v>13</v>
      </c>
      <c r="AQ292" s="6">
        <v>5791</v>
      </c>
      <c r="AR292" s="6">
        <v>3196</v>
      </c>
      <c r="AS292" s="6">
        <v>46.609304360507508</v>
      </c>
      <c r="AT292" s="138">
        <v>77</v>
      </c>
      <c r="AU292" s="138">
        <v>0</v>
      </c>
      <c r="AV292" s="138">
        <v>141</v>
      </c>
      <c r="AW292" s="138">
        <v>52</v>
      </c>
      <c r="AX292" s="138">
        <v>270</v>
      </c>
      <c r="AY292" s="6">
        <v>45.842857142857142</v>
      </c>
      <c r="AZ292" s="6">
        <v>4</v>
      </c>
      <c r="BA292" s="6">
        <v>0.13783597518952445</v>
      </c>
      <c r="BB292" s="6">
        <v>41</v>
      </c>
      <c r="BC292" s="6">
        <v>1684</v>
      </c>
      <c r="BD292" s="6">
        <v>23.641723992699706</v>
      </c>
      <c r="BE292" s="6">
        <v>327</v>
      </c>
      <c r="BF292" s="6">
        <v>14.783001808318264</v>
      </c>
      <c r="BG292" s="6">
        <v>1022</v>
      </c>
      <c r="BH292" s="6">
        <v>23.906432748538013</v>
      </c>
      <c r="BI292" s="6">
        <v>270</v>
      </c>
      <c r="BJ292" s="6">
        <v>74.175824175824175</v>
      </c>
      <c r="BK292" s="6">
        <v>2216</v>
      </c>
    </row>
    <row r="293" spans="1:63" x14ac:dyDescent="0.35">
      <c r="A293" s="28">
        <v>287</v>
      </c>
      <c r="C293" s="18" t="s">
        <v>2</v>
      </c>
      <c r="D293" s="15">
        <v>8</v>
      </c>
      <c r="E293" s="19">
        <v>0</v>
      </c>
      <c r="F293" s="19">
        <v>0</v>
      </c>
      <c r="G293" s="19">
        <v>0</v>
      </c>
      <c r="H293" s="19">
        <v>3</v>
      </c>
      <c r="I293" s="19">
        <v>0</v>
      </c>
      <c r="J293" s="20">
        <v>62.5</v>
      </c>
      <c r="K293" s="20">
        <v>0</v>
      </c>
      <c r="L293" s="20">
        <v>0</v>
      </c>
      <c r="M293" s="19">
        <v>0</v>
      </c>
      <c r="N293" s="20">
        <v>0</v>
      </c>
      <c r="O293" s="20">
        <v>0</v>
      </c>
      <c r="P293" s="20">
        <v>0</v>
      </c>
      <c r="Q293" s="20">
        <v>0</v>
      </c>
      <c r="R293" s="19">
        <v>0</v>
      </c>
      <c r="S293" s="20">
        <v>0</v>
      </c>
      <c r="T293" s="19">
        <v>0</v>
      </c>
      <c r="U293" s="20">
        <v>0</v>
      </c>
      <c r="V293" s="19">
        <v>0</v>
      </c>
      <c r="W293" s="118">
        <v>0</v>
      </c>
      <c r="X293" s="118">
        <v>0</v>
      </c>
      <c r="Y293" s="118">
        <v>0</v>
      </c>
      <c r="Z293" s="20">
        <v>0</v>
      </c>
      <c r="AA293" s="20">
        <v>0</v>
      </c>
      <c r="AB293" s="19">
        <v>0</v>
      </c>
      <c r="AC293" s="20">
        <v>0</v>
      </c>
      <c r="AD293" s="20">
        <v>0</v>
      </c>
      <c r="AE293" s="20">
        <v>0</v>
      </c>
      <c r="AF293" s="20">
        <v>0</v>
      </c>
      <c r="AG293" s="20">
        <v>0</v>
      </c>
      <c r="AH293" s="20">
        <v>0</v>
      </c>
      <c r="AI293" s="20">
        <v>0</v>
      </c>
      <c r="AJ293" s="3" t="s">
        <v>140</v>
      </c>
      <c r="AK293" s="6">
        <v>0</v>
      </c>
      <c r="AL293" s="6">
        <v>8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3</v>
      </c>
      <c r="AS293" s="6">
        <v>50</v>
      </c>
      <c r="AT293" s="138"/>
      <c r="AU293" s="138"/>
      <c r="AV293" s="138"/>
      <c r="AW293" s="138"/>
      <c r="AX293" s="138"/>
      <c r="AY293" s="6">
        <v>100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6">
        <v>0</v>
      </c>
      <c r="BF293" s="6">
        <v>0</v>
      </c>
      <c r="BG293" s="6">
        <v>0</v>
      </c>
      <c r="BH293" s="6">
        <v>0</v>
      </c>
      <c r="BI293" s="6">
        <v>0</v>
      </c>
      <c r="BJ293" s="6">
        <v>0</v>
      </c>
      <c r="BK293" s="6">
        <v>0</v>
      </c>
    </row>
    <row r="294" spans="1:63" x14ac:dyDescent="0.35">
      <c r="A294" s="28">
        <v>288</v>
      </c>
      <c r="C294" s="18" t="s">
        <v>6</v>
      </c>
      <c r="D294" s="15">
        <v>183</v>
      </c>
      <c r="E294" s="19">
        <v>0</v>
      </c>
      <c r="F294" s="19">
        <v>0</v>
      </c>
      <c r="G294" s="19">
        <v>0</v>
      </c>
      <c r="H294" s="19">
        <v>91</v>
      </c>
      <c r="I294" s="19">
        <v>88</v>
      </c>
      <c r="J294" s="20">
        <v>53.551912568306015</v>
      </c>
      <c r="K294" s="20">
        <v>3</v>
      </c>
      <c r="L294" s="20">
        <v>11.538461538461538</v>
      </c>
      <c r="M294" s="19">
        <v>0</v>
      </c>
      <c r="N294" s="20">
        <v>0</v>
      </c>
      <c r="O294" s="20">
        <v>12</v>
      </c>
      <c r="P294" s="20">
        <v>100</v>
      </c>
      <c r="Q294" s="20">
        <v>36.781609195402297</v>
      </c>
      <c r="R294" s="19">
        <v>0</v>
      </c>
      <c r="S294" s="20">
        <v>0</v>
      </c>
      <c r="T294" s="19">
        <v>0</v>
      </c>
      <c r="U294" s="20">
        <v>0</v>
      </c>
      <c r="V294" s="19">
        <v>0</v>
      </c>
      <c r="W294" s="118">
        <v>0</v>
      </c>
      <c r="X294" s="118">
        <v>0</v>
      </c>
      <c r="Y294" s="118">
        <v>0</v>
      </c>
      <c r="Z294" s="20">
        <v>29.629629629629626</v>
      </c>
      <c r="AA294" s="20">
        <v>70.370370370370367</v>
      </c>
      <c r="AB294" s="19">
        <v>3</v>
      </c>
      <c r="AC294" s="20">
        <v>4.6875</v>
      </c>
      <c r="AD294" s="20">
        <v>83.870967741935488</v>
      </c>
      <c r="AE294" s="20">
        <v>65.454545454545453</v>
      </c>
      <c r="AF294" s="20">
        <v>0</v>
      </c>
      <c r="AG294" s="20">
        <v>72.093023255813947</v>
      </c>
      <c r="AH294" s="20">
        <v>22.222222222222221</v>
      </c>
      <c r="AI294" s="20">
        <v>55.555555555555557</v>
      </c>
      <c r="AJ294" s="3">
        <v>598.07692307692309</v>
      </c>
      <c r="AK294" s="6">
        <v>0</v>
      </c>
      <c r="AL294" s="6">
        <v>143</v>
      </c>
      <c r="AM294" s="6">
        <v>0</v>
      </c>
      <c r="AN294" s="6">
        <v>0</v>
      </c>
      <c r="AO294" s="6">
        <v>4</v>
      </c>
      <c r="AP294" s="6">
        <v>0</v>
      </c>
      <c r="AQ294" s="6">
        <v>33</v>
      </c>
      <c r="AR294" s="6">
        <v>3</v>
      </c>
      <c r="AS294" s="6">
        <v>1.6853932584269662</v>
      </c>
      <c r="AT294" s="138">
        <v>0</v>
      </c>
      <c r="AU294" s="138">
        <v>0</v>
      </c>
      <c r="AV294" s="138">
        <v>0</v>
      </c>
      <c r="AW294" s="138">
        <v>0</v>
      </c>
      <c r="AX294" s="138">
        <v>0</v>
      </c>
      <c r="AY294" s="6">
        <v>22.988505747126435</v>
      </c>
      <c r="AZ294" s="6">
        <v>0</v>
      </c>
      <c r="BA294" s="6">
        <v>0</v>
      </c>
      <c r="BB294" s="6">
        <v>23</v>
      </c>
      <c r="BC294" s="6">
        <v>13</v>
      </c>
      <c r="BD294" s="6">
        <v>7.2625698324022352</v>
      </c>
      <c r="BE294" s="6">
        <v>0</v>
      </c>
      <c r="BF294" s="6">
        <v>0</v>
      </c>
      <c r="BG294" s="6">
        <v>3</v>
      </c>
      <c r="BH294" s="6">
        <v>3.296703296703297</v>
      </c>
      <c r="BI294" s="6">
        <v>9</v>
      </c>
      <c r="BJ294" s="6">
        <v>10.714285714285714</v>
      </c>
      <c r="BK294" s="6">
        <v>0</v>
      </c>
    </row>
    <row r="295" spans="1:63" x14ac:dyDescent="0.35">
      <c r="A295" s="28">
        <v>289</v>
      </c>
      <c r="C295" s="18" t="s">
        <v>10</v>
      </c>
      <c r="D295" s="15">
        <v>305</v>
      </c>
      <c r="E295" s="19">
        <v>3</v>
      </c>
      <c r="F295" s="19">
        <v>13</v>
      </c>
      <c r="G295" s="19">
        <v>5</v>
      </c>
      <c r="H295" s="19">
        <v>109</v>
      </c>
      <c r="I295" s="19">
        <v>181</v>
      </c>
      <c r="J295" s="20">
        <v>52.131147540983605</v>
      </c>
      <c r="K295" s="20">
        <v>0</v>
      </c>
      <c r="L295" s="20">
        <v>0</v>
      </c>
      <c r="M295" s="19">
        <v>0</v>
      </c>
      <c r="N295" s="20">
        <v>0</v>
      </c>
      <c r="O295" s="20">
        <v>17</v>
      </c>
      <c r="P295" s="20">
        <v>63.636363636363633</v>
      </c>
      <c r="Q295" s="20">
        <v>19.230769230769234</v>
      </c>
      <c r="R295" s="19">
        <v>0</v>
      </c>
      <c r="S295" s="20">
        <v>0</v>
      </c>
      <c r="T295" s="19">
        <v>0</v>
      </c>
      <c r="U295" s="20">
        <v>0</v>
      </c>
      <c r="V295" s="19">
        <v>0</v>
      </c>
      <c r="W295" s="118">
        <v>0</v>
      </c>
      <c r="X295" s="118">
        <v>0</v>
      </c>
      <c r="Y295" s="118">
        <v>0</v>
      </c>
      <c r="Z295" s="20">
        <v>0</v>
      </c>
      <c r="AA295" s="20">
        <v>68.75</v>
      </c>
      <c r="AB295" s="19">
        <v>7</v>
      </c>
      <c r="AC295" s="20">
        <v>9.2105263157894726</v>
      </c>
      <c r="AD295" s="20">
        <v>69.811320754716974</v>
      </c>
      <c r="AE295" s="20">
        <v>50.877192982456144</v>
      </c>
      <c r="AF295" s="20">
        <v>50</v>
      </c>
      <c r="AG295" s="20">
        <v>62.62626262626263</v>
      </c>
      <c r="AH295" s="20">
        <v>16.25</v>
      </c>
      <c r="AI295" s="20">
        <v>57.499999999999993</v>
      </c>
      <c r="AJ295" s="3">
        <v>543.54838709677415</v>
      </c>
      <c r="AK295" s="6">
        <v>0</v>
      </c>
      <c r="AL295" s="6">
        <v>186</v>
      </c>
      <c r="AM295" s="6">
        <v>0</v>
      </c>
      <c r="AN295" s="6">
        <v>23</v>
      </c>
      <c r="AO295" s="6">
        <v>62</v>
      </c>
      <c r="AP295" s="6">
        <v>0</v>
      </c>
      <c r="AQ295" s="6">
        <v>21</v>
      </c>
      <c r="AR295" s="6">
        <v>12</v>
      </c>
      <c r="AS295" s="6">
        <v>4.10958904109589</v>
      </c>
      <c r="AT295" s="138">
        <v>0</v>
      </c>
      <c r="AU295" s="138">
        <v>0</v>
      </c>
      <c r="AV295" s="138">
        <v>0</v>
      </c>
      <c r="AW295" s="138">
        <v>1</v>
      </c>
      <c r="AX295" s="138">
        <v>1</v>
      </c>
      <c r="AY295" s="6">
        <v>21.660649819494584</v>
      </c>
      <c r="AZ295" s="6">
        <v>0</v>
      </c>
      <c r="BA295" s="6">
        <v>0</v>
      </c>
      <c r="BB295" s="6">
        <v>54</v>
      </c>
      <c r="BC295" s="6">
        <v>14</v>
      </c>
      <c r="BD295" s="6">
        <v>4.6204620462046204</v>
      </c>
      <c r="BE295" s="6">
        <v>0</v>
      </c>
      <c r="BF295" s="6">
        <v>0</v>
      </c>
      <c r="BG295" s="6">
        <v>3</v>
      </c>
      <c r="BH295" s="6">
        <v>2.7272727272727271</v>
      </c>
      <c r="BI295" s="6">
        <v>10</v>
      </c>
      <c r="BJ295" s="6">
        <v>5.7803468208092488</v>
      </c>
      <c r="BK295" s="6">
        <v>5</v>
      </c>
    </row>
    <row r="296" spans="1:63" x14ac:dyDescent="0.35">
      <c r="A296" s="28">
        <v>290</v>
      </c>
      <c r="C296" s="18" t="s">
        <v>277</v>
      </c>
      <c r="D296" s="15">
        <v>35</v>
      </c>
      <c r="E296" s="19">
        <v>0</v>
      </c>
      <c r="F296" s="19">
        <v>3</v>
      </c>
      <c r="G296" s="19">
        <v>5</v>
      </c>
      <c r="H296" s="19">
        <v>28</v>
      </c>
      <c r="I296" s="19">
        <v>0</v>
      </c>
      <c r="J296" s="20">
        <v>45.714285714285715</v>
      </c>
      <c r="K296" s="20">
        <v>0</v>
      </c>
      <c r="L296" s="20">
        <v>0</v>
      </c>
      <c r="M296" s="19">
        <v>0</v>
      </c>
      <c r="N296" s="20">
        <v>0</v>
      </c>
      <c r="O296" s="20">
        <v>0</v>
      </c>
      <c r="P296" s="20">
        <v>0</v>
      </c>
      <c r="Q296" s="20">
        <v>20</v>
      </c>
      <c r="R296" s="19">
        <v>0</v>
      </c>
      <c r="S296" s="20">
        <v>0</v>
      </c>
      <c r="T296" s="19">
        <v>0</v>
      </c>
      <c r="U296" s="20">
        <v>0</v>
      </c>
      <c r="V296" s="19">
        <v>0</v>
      </c>
      <c r="W296" s="118">
        <v>0</v>
      </c>
      <c r="X296" s="118">
        <v>4</v>
      </c>
      <c r="Y296" s="118">
        <v>100</v>
      </c>
      <c r="Z296" s="20">
        <v>29.411764705882355</v>
      </c>
      <c r="AA296" s="20">
        <v>47.058823529411761</v>
      </c>
      <c r="AB296" s="19">
        <v>3</v>
      </c>
      <c r="AC296" s="20">
        <v>10.714285714285714</v>
      </c>
      <c r="AD296" s="20">
        <v>70.588235294117652</v>
      </c>
      <c r="AE296" s="20">
        <v>100</v>
      </c>
      <c r="AF296" s="20">
        <v>50</v>
      </c>
      <c r="AG296" s="20">
        <v>76.19047619047619</v>
      </c>
      <c r="AH296" s="20">
        <v>36.84210526315789</v>
      </c>
      <c r="AI296" s="20">
        <v>47.368421052631575</v>
      </c>
      <c r="AJ296" s="3">
        <v>650</v>
      </c>
      <c r="AK296" s="6">
        <v>0</v>
      </c>
      <c r="AL296" s="6">
        <v>25</v>
      </c>
      <c r="AM296" s="6">
        <v>0</v>
      </c>
      <c r="AN296" s="6">
        <v>0</v>
      </c>
      <c r="AO296" s="6">
        <v>4</v>
      </c>
      <c r="AP296" s="6">
        <v>0</v>
      </c>
      <c r="AQ296" s="6">
        <v>3</v>
      </c>
      <c r="AR296" s="6">
        <v>6</v>
      </c>
      <c r="AS296" s="6">
        <v>17.647058823529413</v>
      </c>
      <c r="AT296" s="138">
        <v>0</v>
      </c>
      <c r="AU296" s="138">
        <v>0</v>
      </c>
      <c r="AV296" s="138">
        <v>0</v>
      </c>
      <c r="AW296" s="138">
        <v>0</v>
      </c>
      <c r="AX296" s="138">
        <v>0</v>
      </c>
      <c r="AY296" s="6">
        <v>75.675675675675677</v>
      </c>
      <c r="AZ296" s="6">
        <v>0</v>
      </c>
      <c r="BA296" s="6">
        <v>0</v>
      </c>
      <c r="BB296" s="6">
        <v>0</v>
      </c>
      <c r="BC296" s="6">
        <v>0</v>
      </c>
      <c r="BD296" s="6">
        <v>0</v>
      </c>
      <c r="BE296" s="6">
        <v>0</v>
      </c>
      <c r="BF296" s="6">
        <v>0</v>
      </c>
      <c r="BG296" s="6">
        <v>0</v>
      </c>
      <c r="BH296" s="6">
        <v>0</v>
      </c>
      <c r="BI296" s="6">
        <v>0</v>
      </c>
      <c r="BJ296" s="6">
        <v>0</v>
      </c>
      <c r="BK296" s="6">
        <v>5</v>
      </c>
    </row>
    <row r="297" spans="1:63" x14ac:dyDescent="0.35">
      <c r="A297" s="28">
        <v>291</v>
      </c>
      <c r="C297" s="18" t="s">
        <v>1</v>
      </c>
      <c r="D297" s="15">
        <v>115</v>
      </c>
      <c r="E297" s="19">
        <v>0</v>
      </c>
      <c r="F297" s="19">
        <v>6</v>
      </c>
      <c r="G297" s="19">
        <v>0</v>
      </c>
      <c r="H297" s="19">
        <v>90</v>
      </c>
      <c r="I297" s="19">
        <v>19</v>
      </c>
      <c r="J297" s="20">
        <v>57.391304347826086</v>
      </c>
      <c r="K297" s="20">
        <v>3</v>
      </c>
      <c r="L297" s="20">
        <v>6.9767441860465116</v>
      </c>
      <c r="M297" s="19">
        <v>0</v>
      </c>
      <c r="N297" s="20">
        <v>0</v>
      </c>
      <c r="O297" s="20">
        <v>5</v>
      </c>
      <c r="P297" s="20">
        <v>100</v>
      </c>
      <c r="Q297" s="20">
        <v>16.964285714285715</v>
      </c>
      <c r="R297" s="19">
        <v>0</v>
      </c>
      <c r="S297" s="20">
        <v>0</v>
      </c>
      <c r="T297" s="19">
        <v>0</v>
      </c>
      <c r="U297" s="20">
        <v>0</v>
      </c>
      <c r="V297" s="19">
        <v>0</v>
      </c>
      <c r="W297" s="118">
        <v>0</v>
      </c>
      <c r="X297" s="118">
        <v>0</v>
      </c>
      <c r="Y297" s="118">
        <v>0</v>
      </c>
      <c r="Z297" s="20">
        <v>7.3170731707317067</v>
      </c>
      <c r="AA297" s="20">
        <v>65.853658536585371</v>
      </c>
      <c r="AB297" s="19">
        <v>4</v>
      </c>
      <c r="AC297" s="20">
        <v>5.1282051282051277</v>
      </c>
      <c r="AD297" s="20">
        <v>89.743589743589752</v>
      </c>
      <c r="AE297" s="20">
        <v>80</v>
      </c>
      <c r="AF297" s="20">
        <v>75</v>
      </c>
      <c r="AG297" s="20">
        <v>87.5</v>
      </c>
      <c r="AH297" s="20">
        <v>22.666666666666664</v>
      </c>
      <c r="AI297" s="20">
        <v>53.333333333333336</v>
      </c>
      <c r="AJ297" s="3">
        <v>1196.4285714285713</v>
      </c>
      <c r="AK297" s="6">
        <v>5</v>
      </c>
      <c r="AL297" s="6">
        <v>39</v>
      </c>
      <c r="AM297" s="6">
        <v>51</v>
      </c>
      <c r="AN297" s="6">
        <v>7</v>
      </c>
      <c r="AO297" s="6">
        <v>0</v>
      </c>
      <c r="AP297" s="6">
        <v>0</v>
      </c>
      <c r="AQ297" s="6">
        <v>11</v>
      </c>
      <c r="AR297" s="6">
        <v>11</v>
      </c>
      <c r="AS297" s="6">
        <v>9.8214285714285712</v>
      </c>
      <c r="AT297" s="138">
        <v>0</v>
      </c>
      <c r="AU297" s="138">
        <v>0</v>
      </c>
      <c r="AV297" s="138">
        <v>0</v>
      </c>
      <c r="AW297" s="138">
        <v>0</v>
      </c>
      <c r="AX297" s="138">
        <v>0</v>
      </c>
      <c r="AY297" s="6">
        <v>44.347826086956523</v>
      </c>
      <c r="AZ297" s="6">
        <v>0</v>
      </c>
      <c r="BA297" s="6">
        <v>0</v>
      </c>
      <c r="BB297" s="6">
        <v>4</v>
      </c>
      <c r="BC297" s="6">
        <v>3</v>
      </c>
      <c r="BD297" s="6">
        <v>2.6315789473684208</v>
      </c>
      <c r="BE297" s="6">
        <v>0</v>
      </c>
      <c r="BF297" s="6">
        <v>0</v>
      </c>
      <c r="BG297" s="6">
        <v>0</v>
      </c>
      <c r="BH297" s="6">
        <v>0</v>
      </c>
      <c r="BI297" s="6">
        <v>3</v>
      </c>
      <c r="BJ297" s="6">
        <v>15.789473684210526</v>
      </c>
      <c r="BK297" s="6">
        <v>0</v>
      </c>
    </row>
    <row r="298" spans="1:63" x14ac:dyDescent="0.35">
      <c r="A298" s="28">
        <v>292</v>
      </c>
      <c r="C298" s="18" t="s">
        <v>7</v>
      </c>
      <c r="D298" s="15">
        <v>2076</v>
      </c>
      <c r="E298" s="19">
        <v>4</v>
      </c>
      <c r="F298" s="19">
        <v>15</v>
      </c>
      <c r="G298" s="19">
        <v>18</v>
      </c>
      <c r="H298" s="19">
        <v>545</v>
      </c>
      <c r="I298" s="19">
        <v>1495</v>
      </c>
      <c r="J298" s="20">
        <v>53.516377649325634</v>
      </c>
      <c r="K298" s="20">
        <v>4</v>
      </c>
      <c r="L298" s="20">
        <v>5.1948051948051948</v>
      </c>
      <c r="M298" s="19">
        <v>0</v>
      </c>
      <c r="N298" s="20">
        <v>0.24311183144246357</v>
      </c>
      <c r="O298" s="20">
        <v>117</v>
      </c>
      <c r="P298" s="20">
        <v>74.380165289256198</v>
      </c>
      <c r="Q298" s="20">
        <v>71.522177419354833</v>
      </c>
      <c r="R298" s="19">
        <v>0</v>
      </c>
      <c r="S298" s="20">
        <v>0</v>
      </c>
      <c r="T298" s="19">
        <v>4</v>
      </c>
      <c r="U298" s="20">
        <v>100</v>
      </c>
      <c r="V298" s="19">
        <v>0</v>
      </c>
      <c r="W298" s="20">
        <v>0</v>
      </c>
      <c r="X298" s="19">
        <v>4</v>
      </c>
      <c r="Y298" s="20">
        <v>33.333333333333329</v>
      </c>
      <c r="Z298" s="20">
        <v>35.135135135135137</v>
      </c>
      <c r="AA298" s="20">
        <v>39.189189189189186</v>
      </c>
      <c r="AB298" s="19">
        <v>25</v>
      </c>
      <c r="AC298" s="20">
        <v>6.2972292191435768</v>
      </c>
      <c r="AD298" s="20">
        <v>74.007220216606498</v>
      </c>
      <c r="AE298" s="20">
        <v>59.550561797752813</v>
      </c>
      <c r="AF298" s="20">
        <v>84.090909090909093</v>
      </c>
      <c r="AG298" s="20">
        <v>65.756302521008408</v>
      </c>
      <c r="AH298" s="20">
        <v>35.772357723577237</v>
      </c>
      <c r="AI298" s="20">
        <v>34.417344173441734</v>
      </c>
      <c r="AJ298" s="3">
        <v>384.25760286225403</v>
      </c>
      <c r="AK298" s="6">
        <v>0</v>
      </c>
      <c r="AL298" s="6">
        <v>1955</v>
      </c>
      <c r="AM298" s="6">
        <v>0</v>
      </c>
      <c r="AN298" s="6">
        <v>9</v>
      </c>
      <c r="AO298" s="6">
        <v>6</v>
      </c>
      <c r="AP298" s="6">
        <v>0</v>
      </c>
      <c r="AQ298" s="6">
        <v>66</v>
      </c>
      <c r="AR298" s="6">
        <v>76</v>
      </c>
      <c r="AS298" s="6">
        <v>3.7905236907730671</v>
      </c>
      <c r="AT298" s="138">
        <v>0</v>
      </c>
      <c r="AU298" s="138">
        <v>0</v>
      </c>
      <c r="AV298" s="138">
        <v>0</v>
      </c>
      <c r="AW298" s="138">
        <v>0</v>
      </c>
      <c r="AX298" s="138">
        <v>0</v>
      </c>
      <c r="AY298" s="6">
        <v>9.1930541368743608</v>
      </c>
      <c r="AZ298" s="6">
        <v>0</v>
      </c>
      <c r="BA298" s="6">
        <v>0</v>
      </c>
      <c r="BB298" s="6">
        <v>251</v>
      </c>
      <c r="BC298" s="6">
        <v>708</v>
      </c>
      <c r="BD298" s="6">
        <v>34.587200781631658</v>
      </c>
      <c r="BE298" s="6">
        <v>0</v>
      </c>
      <c r="BF298" s="6">
        <v>0</v>
      </c>
      <c r="BG298" s="6">
        <v>45</v>
      </c>
      <c r="BH298" s="6">
        <v>8.4427767354596615</v>
      </c>
      <c r="BI298" s="6">
        <v>662</v>
      </c>
      <c r="BJ298" s="6">
        <v>44.881355932203384</v>
      </c>
      <c r="BK298" s="6">
        <v>18</v>
      </c>
    </row>
    <row r="299" spans="1:63" x14ac:dyDescent="0.35">
      <c r="A299" s="28">
        <v>293</v>
      </c>
      <c r="C299" s="18" t="s">
        <v>278</v>
      </c>
      <c r="D299" s="15">
        <v>573</v>
      </c>
      <c r="E299" s="19">
        <v>19</v>
      </c>
      <c r="F299" s="19">
        <v>49</v>
      </c>
      <c r="G299" s="19">
        <v>118</v>
      </c>
      <c r="H299" s="19">
        <v>344</v>
      </c>
      <c r="I299" s="19">
        <v>58</v>
      </c>
      <c r="J299" s="20">
        <v>51.657940663176262</v>
      </c>
      <c r="K299" s="20">
        <v>3</v>
      </c>
      <c r="L299" s="20">
        <v>1.5306122448979591</v>
      </c>
      <c r="M299" s="19">
        <v>0</v>
      </c>
      <c r="N299" s="20">
        <v>0</v>
      </c>
      <c r="O299" s="20">
        <v>22</v>
      </c>
      <c r="P299" s="20">
        <v>85</v>
      </c>
      <c r="Q299" s="20">
        <v>8.4337349397590362</v>
      </c>
      <c r="R299" s="19">
        <v>4</v>
      </c>
      <c r="S299" s="20">
        <v>4.6511627906976747</v>
      </c>
      <c r="T299" s="19">
        <v>0</v>
      </c>
      <c r="U299" s="20">
        <v>0</v>
      </c>
      <c r="V299" s="19">
        <v>0</v>
      </c>
      <c r="W299" s="118">
        <v>0</v>
      </c>
      <c r="X299" s="118">
        <v>3</v>
      </c>
      <c r="Y299" s="118">
        <v>3.4883720930232558</v>
      </c>
      <c r="Z299" s="20">
        <v>13.23529411764706</v>
      </c>
      <c r="AA299" s="20">
        <v>72.058823529411768</v>
      </c>
      <c r="AB299" s="19">
        <v>32</v>
      </c>
      <c r="AC299" s="20">
        <v>10.191082802547772</v>
      </c>
      <c r="AD299" s="20">
        <v>78.443113772455092</v>
      </c>
      <c r="AE299" s="20">
        <v>67.61363636363636</v>
      </c>
      <c r="AF299" s="20">
        <v>60</v>
      </c>
      <c r="AG299" s="20">
        <v>75.641025641025635</v>
      </c>
      <c r="AH299" s="20">
        <v>15.384615384615385</v>
      </c>
      <c r="AI299" s="20">
        <v>49.450549450549453</v>
      </c>
      <c r="AJ299" s="3">
        <v>592.44186046511629</v>
      </c>
      <c r="AK299" s="6">
        <v>42</v>
      </c>
      <c r="AL299" s="6">
        <v>141</v>
      </c>
      <c r="AM299" s="6">
        <v>0</v>
      </c>
      <c r="AN299" s="6">
        <v>0</v>
      </c>
      <c r="AO299" s="6">
        <v>10</v>
      </c>
      <c r="AP299" s="6">
        <v>5</v>
      </c>
      <c r="AQ299" s="6">
        <v>344</v>
      </c>
      <c r="AR299" s="6">
        <v>104</v>
      </c>
      <c r="AS299" s="6">
        <v>18.772563176895307</v>
      </c>
      <c r="AT299" s="138">
        <v>0</v>
      </c>
      <c r="AU299" s="138">
        <v>0</v>
      </c>
      <c r="AV299" s="138">
        <v>4</v>
      </c>
      <c r="AW299" s="138">
        <v>2</v>
      </c>
      <c r="AX299" s="138">
        <v>6</v>
      </c>
      <c r="AY299" s="6">
        <v>37.251356238698015</v>
      </c>
      <c r="AZ299" s="6">
        <v>0</v>
      </c>
      <c r="BA299" s="6">
        <v>0</v>
      </c>
      <c r="BB299" s="6">
        <v>13</v>
      </c>
      <c r="BC299" s="6">
        <v>63</v>
      </c>
      <c r="BD299" s="6">
        <v>11.052631578947368</v>
      </c>
      <c r="BE299" s="6">
        <v>9</v>
      </c>
      <c r="BF299" s="6">
        <v>7.5630252100840334</v>
      </c>
      <c r="BG299" s="6">
        <v>30</v>
      </c>
      <c r="BH299" s="6">
        <v>8.7976539589442826</v>
      </c>
      <c r="BI299" s="6">
        <v>12</v>
      </c>
      <c r="BJ299" s="6">
        <v>22.222222222222221</v>
      </c>
      <c r="BK299" s="6">
        <v>118</v>
      </c>
    </row>
    <row r="300" spans="1:63" x14ac:dyDescent="0.35">
      <c r="A300" s="28">
        <v>294</v>
      </c>
      <c r="C300" s="18" t="s">
        <v>23</v>
      </c>
      <c r="D300" s="15">
        <v>6258</v>
      </c>
      <c r="E300" s="19">
        <v>330</v>
      </c>
      <c r="F300" s="19">
        <v>645</v>
      </c>
      <c r="G300" s="19">
        <v>585</v>
      </c>
      <c r="H300" s="19">
        <v>4736</v>
      </c>
      <c r="I300" s="19">
        <v>289</v>
      </c>
      <c r="J300" s="20">
        <v>45.605624800255676</v>
      </c>
      <c r="K300" s="20">
        <v>112</v>
      </c>
      <c r="L300" s="20">
        <v>2.7197668771248176</v>
      </c>
      <c r="M300" s="19">
        <v>9</v>
      </c>
      <c r="N300" s="20">
        <v>4.7120418848167542</v>
      </c>
      <c r="O300" s="20">
        <v>96</v>
      </c>
      <c r="P300" s="20">
        <v>70.329670329670336</v>
      </c>
      <c r="Q300" s="20">
        <v>3.8756855575868374</v>
      </c>
      <c r="R300" s="19">
        <v>7</v>
      </c>
      <c r="S300" s="20">
        <v>1.4705882352941175</v>
      </c>
      <c r="T300" s="19">
        <v>11</v>
      </c>
      <c r="U300" s="20">
        <v>3.6666666666666665</v>
      </c>
      <c r="V300" s="19">
        <v>38</v>
      </c>
      <c r="W300" s="118">
        <v>22.093023255813954</v>
      </c>
      <c r="X300" s="118">
        <v>49</v>
      </c>
      <c r="Y300" s="118">
        <v>10.22964509394572</v>
      </c>
      <c r="Z300" s="20">
        <v>11.87315634218289</v>
      </c>
      <c r="AA300" s="20">
        <v>75.786627335299912</v>
      </c>
      <c r="AB300" s="19">
        <v>377</v>
      </c>
      <c r="AC300" s="20">
        <v>8.5294117647058822</v>
      </c>
      <c r="AD300" s="20">
        <v>91.074893286767562</v>
      </c>
      <c r="AE300" s="20">
        <v>62.997658079625296</v>
      </c>
      <c r="AF300" s="20">
        <v>69.032979318054771</v>
      </c>
      <c r="AG300" s="20">
        <v>85.183875530410177</v>
      </c>
      <c r="AH300" s="20">
        <v>26.898814029775426</v>
      </c>
      <c r="AI300" s="20">
        <v>44.587433762301288</v>
      </c>
      <c r="AJ300" s="3">
        <v>807.5</v>
      </c>
      <c r="AK300" s="6">
        <v>11</v>
      </c>
      <c r="AL300" s="6">
        <v>945</v>
      </c>
      <c r="AM300" s="6">
        <v>4399</v>
      </c>
      <c r="AN300" s="6">
        <v>79</v>
      </c>
      <c r="AO300" s="6">
        <v>19</v>
      </c>
      <c r="AP300" s="6">
        <v>424</v>
      </c>
      <c r="AQ300" s="6">
        <v>214</v>
      </c>
      <c r="AR300" s="6">
        <v>2694</v>
      </c>
      <c r="AS300" s="6">
        <v>44.221930400525281</v>
      </c>
      <c r="AT300" s="138">
        <v>54</v>
      </c>
      <c r="AU300" s="138">
        <v>0</v>
      </c>
      <c r="AV300" s="138">
        <v>45</v>
      </c>
      <c r="AW300" s="138">
        <v>288</v>
      </c>
      <c r="AX300" s="138">
        <v>387</v>
      </c>
      <c r="AY300" s="6">
        <v>78.333333333333329</v>
      </c>
      <c r="AZ300" s="6">
        <v>10</v>
      </c>
      <c r="BA300" s="6">
        <v>0.24582104228121926</v>
      </c>
      <c r="BB300" s="6">
        <v>63</v>
      </c>
      <c r="BC300" s="6">
        <v>276</v>
      </c>
      <c r="BD300" s="6">
        <v>4.4315992292870909</v>
      </c>
      <c r="BE300" s="6">
        <v>14</v>
      </c>
      <c r="BF300" s="6">
        <v>2.3688663282571913</v>
      </c>
      <c r="BG300" s="6">
        <v>146</v>
      </c>
      <c r="BH300" s="6">
        <v>3.0945315811784653</v>
      </c>
      <c r="BI300" s="6">
        <v>11</v>
      </c>
      <c r="BJ300" s="6">
        <v>3.8461538461538463</v>
      </c>
      <c r="BK300" s="6">
        <v>585</v>
      </c>
    </row>
    <row r="301" spans="1:63" x14ac:dyDescent="0.35">
      <c r="A301" s="28">
        <v>295</v>
      </c>
      <c r="C301" s="18" t="s">
        <v>19</v>
      </c>
      <c r="D301" s="15">
        <v>462</v>
      </c>
      <c r="E301" s="19">
        <v>4</v>
      </c>
      <c r="F301" s="19">
        <v>16</v>
      </c>
      <c r="G301" s="19">
        <v>73</v>
      </c>
      <c r="H301" s="19">
        <v>342</v>
      </c>
      <c r="I301" s="19">
        <v>28</v>
      </c>
      <c r="J301" s="20">
        <v>61.038961038961034</v>
      </c>
      <c r="K301" s="20">
        <v>12</v>
      </c>
      <c r="L301" s="20">
        <v>4.3010752688172049</v>
      </c>
      <c r="M301" s="19">
        <v>0</v>
      </c>
      <c r="N301" s="20">
        <v>0</v>
      </c>
      <c r="O301" s="20">
        <v>17</v>
      </c>
      <c r="P301" s="20">
        <v>100</v>
      </c>
      <c r="Q301" s="20">
        <v>4.9763033175355451</v>
      </c>
      <c r="R301" s="19">
        <v>0</v>
      </c>
      <c r="S301" s="20">
        <v>0</v>
      </c>
      <c r="T301" s="19">
        <v>0</v>
      </c>
      <c r="U301" s="20">
        <v>0</v>
      </c>
      <c r="V301" s="19">
        <v>3</v>
      </c>
      <c r="W301" s="118">
        <v>12.5</v>
      </c>
      <c r="X301" s="118">
        <v>3</v>
      </c>
      <c r="Y301" s="118">
        <v>8.5714285714285712</v>
      </c>
      <c r="Z301" s="118">
        <v>9.4890510948905096</v>
      </c>
      <c r="AA301" s="118">
        <v>79.927007299270073</v>
      </c>
      <c r="AB301" s="19">
        <v>31</v>
      </c>
      <c r="AC301" s="20">
        <v>9.4801223241590211</v>
      </c>
      <c r="AD301" s="20">
        <v>89.256198347107443</v>
      </c>
      <c r="AE301" s="20">
        <v>73.732718894009224</v>
      </c>
      <c r="AF301" s="20">
        <v>45.161290322580641</v>
      </c>
      <c r="AG301" s="20">
        <v>82.885906040268452</v>
      </c>
      <c r="AH301" s="20">
        <v>17.793594306049823</v>
      </c>
      <c r="AI301" s="20">
        <v>51.957295373665481</v>
      </c>
      <c r="AJ301" s="3">
        <v>741.07142857142856</v>
      </c>
      <c r="AK301" s="6">
        <v>45</v>
      </c>
      <c r="AL301" s="6">
        <v>275</v>
      </c>
      <c r="AM301" s="6">
        <v>11</v>
      </c>
      <c r="AN301" s="6">
        <v>56</v>
      </c>
      <c r="AO301" s="6">
        <v>6</v>
      </c>
      <c r="AP301" s="6">
        <v>0</v>
      </c>
      <c r="AQ301" s="6">
        <v>51</v>
      </c>
      <c r="AR301" s="6">
        <v>99</v>
      </c>
      <c r="AS301" s="6">
        <v>21.806167400881058</v>
      </c>
      <c r="AT301" s="138">
        <v>1</v>
      </c>
      <c r="AU301" s="138">
        <v>0</v>
      </c>
      <c r="AV301" s="138">
        <v>3</v>
      </c>
      <c r="AW301" s="138">
        <v>0</v>
      </c>
      <c r="AX301" s="138">
        <v>4</v>
      </c>
      <c r="AY301" s="6">
        <v>40.705882352941174</v>
      </c>
      <c r="AZ301" s="6">
        <v>0</v>
      </c>
      <c r="BA301" s="6">
        <v>0</v>
      </c>
      <c r="BB301" s="6">
        <v>3</v>
      </c>
      <c r="BC301" s="6">
        <v>20</v>
      </c>
      <c r="BD301" s="6">
        <v>4.319654427645788</v>
      </c>
      <c r="BE301" s="6">
        <v>0</v>
      </c>
      <c r="BF301" s="6">
        <v>0</v>
      </c>
      <c r="BG301" s="6">
        <v>11</v>
      </c>
      <c r="BH301" s="6">
        <v>3.225806451612903</v>
      </c>
      <c r="BI301" s="6">
        <v>6</v>
      </c>
      <c r="BJ301" s="6">
        <v>18.75</v>
      </c>
      <c r="BK301" s="6">
        <v>73</v>
      </c>
    </row>
    <row r="302" spans="1:63" x14ac:dyDescent="0.35">
      <c r="A302" s="28">
        <v>296</v>
      </c>
      <c r="C302" s="18" t="s">
        <v>12</v>
      </c>
      <c r="D302" s="15">
        <v>210</v>
      </c>
      <c r="E302" s="19">
        <v>3</v>
      </c>
      <c r="F302" s="19">
        <v>9</v>
      </c>
      <c r="G302" s="19">
        <v>18</v>
      </c>
      <c r="H302" s="19">
        <v>183</v>
      </c>
      <c r="I302" s="19">
        <v>4</v>
      </c>
      <c r="J302" s="20">
        <v>43.80952380952381</v>
      </c>
      <c r="K302" s="20">
        <v>9</v>
      </c>
      <c r="L302" s="20">
        <v>6.4748201438848918</v>
      </c>
      <c r="M302" s="19">
        <v>0</v>
      </c>
      <c r="N302" s="20">
        <v>0</v>
      </c>
      <c r="O302" s="20">
        <v>7</v>
      </c>
      <c r="P302" s="20">
        <v>100</v>
      </c>
      <c r="Q302" s="20">
        <v>3.1746031746031744</v>
      </c>
      <c r="R302" s="19">
        <v>0</v>
      </c>
      <c r="S302" s="20">
        <v>0</v>
      </c>
      <c r="T302" s="19">
        <v>0</v>
      </c>
      <c r="U302" s="20">
        <v>0</v>
      </c>
      <c r="V302" s="19">
        <v>0</v>
      </c>
      <c r="W302" s="118">
        <v>0</v>
      </c>
      <c r="X302" s="118">
        <v>0</v>
      </c>
      <c r="Y302" s="118">
        <v>0</v>
      </c>
      <c r="Z302" s="20">
        <v>9.4202898550724647</v>
      </c>
      <c r="AA302" s="20">
        <v>77.536231884057969</v>
      </c>
      <c r="AB302" s="19">
        <v>25</v>
      </c>
      <c r="AC302" s="20">
        <v>17.985611510791365</v>
      </c>
      <c r="AD302" s="20">
        <v>75</v>
      </c>
      <c r="AE302" s="20">
        <v>48.75</v>
      </c>
      <c r="AF302" s="20">
        <v>46.666666666666664</v>
      </c>
      <c r="AG302" s="20">
        <v>76.767676767676761</v>
      </c>
      <c r="AH302" s="20">
        <v>17.948717948717949</v>
      </c>
      <c r="AI302" s="20">
        <v>58.119658119658126</v>
      </c>
      <c r="AJ302" s="3">
        <v>710</v>
      </c>
      <c r="AK302" s="6">
        <v>0</v>
      </c>
      <c r="AL302" s="6">
        <v>15</v>
      </c>
      <c r="AM302" s="6">
        <v>0</v>
      </c>
      <c r="AN302" s="6">
        <v>66</v>
      </c>
      <c r="AO302" s="6">
        <v>0</v>
      </c>
      <c r="AP302" s="6">
        <v>18</v>
      </c>
      <c r="AQ302" s="6">
        <v>94</v>
      </c>
      <c r="AR302" s="6">
        <v>96</v>
      </c>
      <c r="AS302" s="6">
        <v>46.153846153846153</v>
      </c>
      <c r="AT302" s="138">
        <v>2</v>
      </c>
      <c r="AU302" s="138">
        <v>0</v>
      </c>
      <c r="AV302" s="138">
        <v>1</v>
      </c>
      <c r="AW302" s="138">
        <v>7</v>
      </c>
      <c r="AX302" s="138">
        <v>10</v>
      </c>
      <c r="AY302" s="6">
        <v>72.59615384615384</v>
      </c>
      <c r="AZ302" s="6">
        <v>0</v>
      </c>
      <c r="BA302" s="6">
        <v>0</v>
      </c>
      <c r="BB302" s="6">
        <v>0</v>
      </c>
      <c r="BC302" s="6">
        <v>16</v>
      </c>
      <c r="BD302" s="6">
        <v>7.8431372549019605</v>
      </c>
      <c r="BE302" s="6">
        <v>0</v>
      </c>
      <c r="BF302" s="6">
        <v>0</v>
      </c>
      <c r="BG302" s="6">
        <v>17</v>
      </c>
      <c r="BH302" s="6">
        <v>9.2896174863387984</v>
      </c>
      <c r="BI302" s="6">
        <v>0</v>
      </c>
      <c r="BJ302" s="6">
        <v>0</v>
      </c>
      <c r="BK302" s="6">
        <v>18</v>
      </c>
    </row>
    <row r="303" spans="1:63" x14ac:dyDescent="0.35">
      <c r="A303" s="28">
        <v>297</v>
      </c>
      <c r="C303" s="18" t="s">
        <v>13</v>
      </c>
      <c r="D303" s="15">
        <v>53</v>
      </c>
      <c r="E303" s="19">
        <v>0</v>
      </c>
      <c r="F303" s="19">
        <v>0</v>
      </c>
      <c r="G303" s="19">
        <v>5</v>
      </c>
      <c r="H303" s="19">
        <v>26</v>
      </c>
      <c r="I303" s="19">
        <v>15</v>
      </c>
      <c r="J303" s="20">
        <v>43.39622641509434</v>
      </c>
      <c r="K303" s="20">
        <v>0</v>
      </c>
      <c r="L303" s="20">
        <v>0</v>
      </c>
      <c r="M303" s="19">
        <v>0</v>
      </c>
      <c r="N303" s="20">
        <v>0</v>
      </c>
      <c r="O303" s="20">
        <v>0</v>
      </c>
      <c r="P303" s="20">
        <v>0</v>
      </c>
      <c r="Q303" s="20">
        <v>19.148936170212767</v>
      </c>
      <c r="R303" s="19">
        <v>0</v>
      </c>
      <c r="S303" s="20">
        <v>0</v>
      </c>
      <c r="T303" s="19">
        <v>0</v>
      </c>
      <c r="U303" s="20">
        <v>0</v>
      </c>
      <c r="V303" s="19">
        <v>0</v>
      </c>
      <c r="W303" s="118">
        <v>0</v>
      </c>
      <c r="X303" s="118">
        <v>0</v>
      </c>
      <c r="Y303" s="118">
        <v>0</v>
      </c>
      <c r="Z303" s="20">
        <v>23.076923076923077</v>
      </c>
      <c r="AA303" s="20">
        <v>46.153846153846153</v>
      </c>
      <c r="AB303" s="19">
        <v>4</v>
      </c>
      <c r="AC303" s="20">
        <v>19.047619047619047</v>
      </c>
      <c r="AD303" s="20">
        <v>60</v>
      </c>
      <c r="AE303" s="20">
        <v>0</v>
      </c>
      <c r="AF303" s="20">
        <v>0</v>
      </c>
      <c r="AG303" s="20">
        <v>66.666666666666657</v>
      </c>
      <c r="AH303" s="20">
        <v>27.27272727272727</v>
      </c>
      <c r="AI303" s="20">
        <v>72.727272727272734</v>
      </c>
      <c r="AJ303" s="3">
        <v>270</v>
      </c>
      <c r="AK303" s="6">
        <v>0</v>
      </c>
      <c r="AL303" s="6">
        <v>16</v>
      </c>
      <c r="AM303" s="6">
        <v>0</v>
      </c>
      <c r="AN303" s="6">
        <v>16</v>
      </c>
      <c r="AO303" s="6">
        <v>11</v>
      </c>
      <c r="AP303" s="6">
        <v>0</v>
      </c>
      <c r="AQ303" s="6">
        <v>5</v>
      </c>
      <c r="AR303" s="6">
        <v>3</v>
      </c>
      <c r="AS303" s="6">
        <v>5.8823529411764701</v>
      </c>
      <c r="AT303" s="138">
        <v>0</v>
      </c>
      <c r="AU303" s="138">
        <v>0</v>
      </c>
      <c r="AV303" s="138">
        <v>0</v>
      </c>
      <c r="AW303" s="138">
        <v>0</v>
      </c>
      <c r="AX303" s="138">
        <v>0</v>
      </c>
      <c r="AY303" s="6">
        <v>28.205128205128204</v>
      </c>
      <c r="AZ303" s="6">
        <v>0</v>
      </c>
      <c r="BA303" s="6">
        <v>0</v>
      </c>
      <c r="BB303" s="6">
        <v>4</v>
      </c>
      <c r="BC303" s="6">
        <v>0</v>
      </c>
      <c r="BD303" s="6">
        <v>0</v>
      </c>
      <c r="BE303" s="6">
        <v>0</v>
      </c>
      <c r="BF303" s="6">
        <v>0</v>
      </c>
      <c r="BG303" s="6">
        <v>0</v>
      </c>
      <c r="BH303" s="6">
        <v>0</v>
      </c>
      <c r="BI303" s="6">
        <v>0</v>
      </c>
      <c r="BJ303" s="6">
        <v>0</v>
      </c>
      <c r="BK303" s="6">
        <v>5</v>
      </c>
    </row>
    <row r="304" spans="1:63" x14ac:dyDescent="0.35">
      <c r="A304" s="28">
        <v>298</v>
      </c>
      <c r="C304" s="18" t="s">
        <v>4</v>
      </c>
      <c r="D304" s="15">
        <v>1077</v>
      </c>
      <c r="E304" s="19">
        <v>8</v>
      </c>
      <c r="F304" s="19">
        <v>22</v>
      </c>
      <c r="G304" s="19">
        <v>11</v>
      </c>
      <c r="H304" s="19">
        <v>354</v>
      </c>
      <c r="I304" s="19">
        <v>685</v>
      </c>
      <c r="J304" s="20">
        <v>49.953574744661097</v>
      </c>
      <c r="K304" s="20">
        <v>5</v>
      </c>
      <c r="L304" s="20">
        <v>3.90625</v>
      </c>
      <c r="M304" s="19">
        <v>0</v>
      </c>
      <c r="N304" s="20">
        <v>0</v>
      </c>
      <c r="O304" s="20">
        <v>72</v>
      </c>
      <c r="P304" s="20">
        <v>84.285714285714292</v>
      </c>
      <c r="Q304" s="20">
        <v>61.670020120724345</v>
      </c>
      <c r="R304" s="19">
        <v>0</v>
      </c>
      <c r="S304" s="20">
        <v>0</v>
      </c>
      <c r="T304" s="19">
        <v>0</v>
      </c>
      <c r="U304" s="20">
        <v>0</v>
      </c>
      <c r="V304" s="19">
        <v>0</v>
      </c>
      <c r="W304" s="118">
        <v>0</v>
      </c>
      <c r="X304" s="118">
        <v>0</v>
      </c>
      <c r="Y304" s="118">
        <v>0</v>
      </c>
      <c r="Z304" s="20">
        <v>37.931034482758619</v>
      </c>
      <c r="AA304" s="20">
        <v>43.103448275862064</v>
      </c>
      <c r="AB304" s="19">
        <v>14</v>
      </c>
      <c r="AC304" s="20">
        <v>4.895104895104895</v>
      </c>
      <c r="AD304" s="20">
        <v>80.526315789473685</v>
      </c>
      <c r="AE304" s="20">
        <v>67.721518987341767</v>
      </c>
      <c r="AF304" s="20">
        <v>80.597014925373131</v>
      </c>
      <c r="AG304" s="20">
        <v>75</v>
      </c>
      <c r="AH304" s="20">
        <v>28.205128205128204</v>
      </c>
      <c r="AI304" s="20">
        <v>37.72893772893773</v>
      </c>
      <c r="AJ304" s="3">
        <v>449.02597402597405</v>
      </c>
      <c r="AK304" s="6">
        <v>11</v>
      </c>
      <c r="AL304" s="6">
        <v>888</v>
      </c>
      <c r="AM304" s="6">
        <v>5</v>
      </c>
      <c r="AN304" s="6">
        <v>0</v>
      </c>
      <c r="AO304" s="6">
        <v>25</v>
      </c>
      <c r="AP304" s="6">
        <v>0</v>
      </c>
      <c r="AQ304" s="6">
        <v>102</v>
      </c>
      <c r="AR304" s="6">
        <v>89</v>
      </c>
      <c r="AS304" s="6">
        <v>8.5907335907335902</v>
      </c>
      <c r="AT304" s="138">
        <v>2</v>
      </c>
      <c r="AU304" s="138">
        <v>0</v>
      </c>
      <c r="AV304" s="138">
        <v>0</v>
      </c>
      <c r="AW304" s="138">
        <v>0</v>
      </c>
      <c r="AX304" s="138">
        <v>2</v>
      </c>
      <c r="AY304" s="6">
        <v>17.89686552072801</v>
      </c>
      <c r="AZ304" s="6">
        <v>0</v>
      </c>
      <c r="BA304" s="6">
        <v>0</v>
      </c>
      <c r="BB304" s="6">
        <v>163</v>
      </c>
      <c r="BC304" s="6">
        <v>142</v>
      </c>
      <c r="BD304" s="6">
        <v>13.42155009451796</v>
      </c>
      <c r="BE304" s="6">
        <v>0</v>
      </c>
      <c r="BF304" s="6">
        <v>0</v>
      </c>
      <c r="BG304" s="6">
        <v>12</v>
      </c>
      <c r="BH304" s="6">
        <v>3.3707865168539324</v>
      </c>
      <c r="BI304" s="6">
        <v>129</v>
      </c>
      <c r="BJ304" s="6">
        <v>19.398496240601503</v>
      </c>
      <c r="BK304" s="6">
        <v>11</v>
      </c>
    </row>
    <row r="305" spans="1:63" x14ac:dyDescent="0.35">
      <c r="A305" s="28">
        <v>299</v>
      </c>
      <c r="C305" s="18" t="s">
        <v>279</v>
      </c>
      <c r="D305" s="15">
        <v>706</v>
      </c>
      <c r="E305" s="19">
        <v>16</v>
      </c>
      <c r="F305" s="19">
        <v>79</v>
      </c>
      <c r="G305" s="19">
        <v>110</v>
      </c>
      <c r="H305" s="19">
        <v>505</v>
      </c>
      <c r="I305" s="19">
        <v>14</v>
      </c>
      <c r="J305" s="20">
        <v>55.665722379603402</v>
      </c>
      <c r="K305" s="20">
        <v>24</v>
      </c>
      <c r="L305" s="20">
        <v>6.3157894736842106</v>
      </c>
      <c r="M305" s="19">
        <v>0</v>
      </c>
      <c r="N305" s="20">
        <v>0</v>
      </c>
      <c r="O305" s="20">
        <v>25</v>
      </c>
      <c r="P305" s="20">
        <v>88.888888888888886</v>
      </c>
      <c r="Q305" s="20">
        <v>2.8428093645484949</v>
      </c>
      <c r="R305" s="19">
        <v>0</v>
      </c>
      <c r="S305" s="20">
        <v>0</v>
      </c>
      <c r="T305" s="19">
        <v>0</v>
      </c>
      <c r="U305" s="20">
        <v>0</v>
      </c>
      <c r="V305" s="19">
        <v>5</v>
      </c>
      <c r="W305" s="118">
        <v>13.157894736842104</v>
      </c>
      <c r="X305" s="118">
        <v>4</v>
      </c>
      <c r="Y305" s="118">
        <v>6.0606060606060606</v>
      </c>
      <c r="Z305" s="20">
        <v>25.526315789473685</v>
      </c>
      <c r="AA305" s="20">
        <v>52.631578947368418</v>
      </c>
      <c r="AB305" s="19">
        <v>31</v>
      </c>
      <c r="AC305" s="20">
        <v>7.6923076923076925</v>
      </c>
      <c r="AD305" s="20">
        <v>76.651982378854626</v>
      </c>
      <c r="AE305" s="20">
        <v>55.63636363636364</v>
      </c>
      <c r="AF305" s="20">
        <v>46.031746031746032</v>
      </c>
      <c r="AG305" s="20">
        <v>71.505376344086031</v>
      </c>
      <c r="AH305" s="20">
        <v>36.414565826330531</v>
      </c>
      <c r="AI305" s="20">
        <v>37.254901960784316</v>
      </c>
      <c r="AJ305" s="3">
        <v>501.74418604651163</v>
      </c>
      <c r="AK305" s="6">
        <v>27</v>
      </c>
      <c r="AL305" s="6">
        <v>419</v>
      </c>
      <c r="AM305" s="6">
        <v>0</v>
      </c>
      <c r="AN305" s="6">
        <v>0</v>
      </c>
      <c r="AO305" s="6">
        <v>0</v>
      </c>
      <c r="AP305" s="6">
        <v>0</v>
      </c>
      <c r="AQ305" s="6">
        <v>252</v>
      </c>
      <c r="AR305" s="6">
        <v>199</v>
      </c>
      <c r="AS305" s="6">
        <v>28.840579710144926</v>
      </c>
      <c r="AT305" s="138">
        <v>2</v>
      </c>
      <c r="AU305" s="138">
        <v>0</v>
      </c>
      <c r="AV305" s="138">
        <v>3</v>
      </c>
      <c r="AW305" s="138">
        <v>3</v>
      </c>
      <c r="AX305" s="138">
        <v>8</v>
      </c>
      <c r="AY305" s="6">
        <v>78.488372093023244</v>
      </c>
      <c r="AZ305" s="6">
        <v>0</v>
      </c>
      <c r="BA305" s="6">
        <v>0</v>
      </c>
      <c r="BB305" s="6">
        <v>0</v>
      </c>
      <c r="BC305" s="6">
        <v>160</v>
      </c>
      <c r="BD305" s="6">
        <v>22.6628895184136</v>
      </c>
      <c r="BE305" s="6">
        <v>13</v>
      </c>
      <c r="BF305" s="6">
        <v>11.504424778761061</v>
      </c>
      <c r="BG305" s="6">
        <v>126</v>
      </c>
      <c r="BH305" s="6">
        <v>25.099601593625497</v>
      </c>
      <c r="BI305" s="6">
        <v>10</v>
      </c>
      <c r="BJ305" s="6">
        <v>76.923076923076934</v>
      </c>
      <c r="BK305" s="6">
        <v>110</v>
      </c>
    </row>
    <row r="306" spans="1:63" x14ac:dyDescent="0.35">
      <c r="A306" s="28">
        <v>300</v>
      </c>
      <c r="C306" s="18" t="s">
        <v>15</v>
      </c>
      <c r="D306" s="15">
        <v>165</v>
      </c>
      <c r="E306" s="19">
        <v>0</v>
      </c>
      <c r="F306" s="19">
        <v>0</v>
      </c>
      <c r="G306" s="19">
        <v>6</v>
      </c>
      <c r="H306" s="19">
        <v>99</v>
      </c>
      <c r="I306" s="19">
        <v>57</v>
      </c>
      <c r="J306" s="20">
        <v>44.242424242424242</v>
      </c>
      <c r="K306" s="20">
        <v>3</v>
      </c>
      <c r="L306" s="20">
        <v>10</v>
      </c>
      <c r="M306" s="19">
        <v>0</v>
      </c>
      <c r="N306" s="20">
        <v>0</v>
      </c>
      <c r="O306" s="20">
        <v>6</v>
      </c>
      <c r="P306" s="20">
        <v>50</v>
      </c>
      <c r="Q306" s="20">
        <v>37.037037037037038</v>
      </c>
      <c r="R306" s="19">
        <v>0</v>
      </c>
      <c r="S306" s="20">
        <v>0</v>
      </c>
      <c r="T306" s="19">
        <v>0</v>
      </c>
      <c r="U306" s="20">
        <v>0</v>
      </c>
      <c r="V306" s="19">
        <v>0</v>
      </c>
      <c r="W306" s="118">
        <v>0</v>
      </c>
      <c r="X306" s="118">
        <v>6</v>
      </c>
      <c r="Y306" s="118">
        <v>100</v>
      </c>
      <c r="Z306" s="20">
        <v>29.72972972972973</v>
      </c>
      <c r="AA306" s="20">
        <v>43.243243243243242</v>
      </c>
      <c r="AB306" s="19">
        <v>7</v>
      </c>
      <c r="AC306" s="20">
        <v>9.8591549295774641</v>
      </c>
      <c r="AD306" s="20">
        <v>67.796610169491515</v>
      </c>
      <c r="AE306" s="20">
        <v>56.81818181818182</v>
      </c>
      <c r="AF306" s="20">
        <v>0</v>
      </c>
      <c r="AG306" s="20">
        <v>63.917525773195869</v>
      </c>
      <c r="AH306" s="20">
        <v>22.857142857142858</v>
      </c>
      <c r="AI306" s="20">
        <v>48.571428571428569</v>
      </c>
      <c r="AJ306" s="3">
        <v>445.83333333333331</v>
      </c>
      <c r="AK306" s="6">
        <v>0</v>
      </c>
      <c r="AL306" s="6">
        <v>105</v>
      </c>
      <c r="AM306" s="6">
        <v>0</v>
      </c>
      <c r="AN306" s="6">
        <v>15</v>
      </c>
      <c r="AO306" s="6">
        <v>5</v>
      </c>
      <c r="AP306" s="6">
        <v>12</v>
      </c>
      <c r="AQ306" s="6">
        <v>16</v>
      </c>
      <c r="AR306" s="6">
        <v>8</v>
      </c>
      <c r="AS306" s="6">
        <v>5.0314465408805038</v>
      </c>
      <c r="AT306" s="138">
        <v>0</v>
      </c>
      <c r="AU306" s="138">
        <v>0</v>
      </c>
      <c r="AV306" s="138">
        <v>0</v>
      </c>
      <c r="AW306" s="138">
        <v>0</v>
      </c>
      <c r="AX306" s="138">
        <v>0</v>
      </c>
      <c r="AY306" s="6">
        <v>18.666666666666668</v>
      </c>
      <c r="AZ306" s="6">
        <v>0</v>
      </c>
      <c r="BA306" s="6">
        <v>0</v>
      </c>
      <c r="BB306" s="6">
        <v>11</v>
      </c>
      <c r="BC306" s="6">
        <v>9</v>
      </c>
      <c r="BD306" s="6">
        <v>5.6603773584905666</v>
      </c>
      <c r="BE306" s="6">
        <v>0</v>
      </c>
      <c r="BF306" s="6">
        <v>0</v>
      </c>
      <c r="BG306" s="6">
        <v>0</v>
      </c>
      <c r="BH306" s="6">
        <v>0</v>
      </c>
      <c r="BI306" s="6">
        <v>9</v>
      </c>
      <c r="BJ306" s="6">
        <v>15.789473684210526</v>
      </c>
      <c r="BK306" s="6">
        <v>6</v>
      </c>
    </row>
    <row r="307" spans="1:63" x14ac:dyDescent="0.35">
      <c r="A307" s="28">
        <v>301</v>
      </c>
      <c r="C307" s="18" t="s">
        <v>135</v>
      </c>
      <c r="D307" s="15">
        <v>65</v>
      </c>
      <c r="E307" s="19">
        <v>0</v>
      </c>
      <c r="F307" s="19">
        <v>6</v>
      </c>
      <c r="G307" s="19">
        <v>8</v>
      </c>
      <c r="H307" s="19">
        <v>37</v>
      </c>
      <c r="I307" s="19">
        <v>21</v>
      </c>
      <c r="J307" s="20">
        <v>55.384615384615387</v>
      </c>
      <c r="K307" s="20">
        <v>0</v>
      </c>
      <c r="L307" s="20">
        <v>0</v>
      </c>
      <c r="M307" s="19">
        <v>0</v>
      </c>
      <c r="N307" s="20">
        <v>0</v>
      </c>
      <c r="O307" s="20">
        <v>4</v>
      </c>
      <c r="P307" s="20">
        <v>100</v>
      </c>
      <c r="Q307" s="20">
        <v>17.241379310344829</v>
      </c>
      <c r="R307" s="19">
        <v>0</v>
      </c>
      <c r="S307" s="20">
        <v>0</v>
      </c>
      <c r="T307" s="19">
        <v>0</v>
      </c>
      <c r="U307" s="20">
        <v>0</v>
      </c>
      <c r="V307" s="19">
        <v>0</v>
      </c>
      <c r="W307" s="118">
        <v>0</v>
      </c>
      <c r="X307" s="118">
        <v>0</v>
      </c>
      <c r="Y307" s="118">
        <v>0</v>
      </c>
      <c r="Z307" s="20">
        <v>33.333333333333329</v>
      </c>
      <c r="AA307" s="20">
        <v>66.666666666666657</v>
      </c>
      <c r="AB307" s="19">
        <v>5</v>
      </c>
      <c r="AC307" s="20">
        <v>11.904761904761903</v>
      </c>
      <c r="AD307" s="20">
        <v>73.68421052631578</v>
      </c>
      <c r="AE307" s="20">
        <v>80.952380952380949</v>
      </c>
      <c r="AF307" s="20">
        <v>100</v>
      </c>
      <c r="AG307" s="20">
        <v>75.757575757575751</v>
      </c>
      <c r="AH307" s="20">
        <v>21.739130434782609</v>
      </c>
      <c r="AI307" s="20">
        <v>78.260869565217391</v>
      </c>
      <c r="AJ307" s="3">
        <v>550</v>
      </c>
      <c r="AK307" s="6">
        <v>0</v>
      </c>
      <c r="AL307" s="6">
        <v>48</v>
      </c>
      <c r="AM307" s="6">
        <v>0</v>
      </c>
      <c r="AN307" s="6">
        <v>0</v>
      </c>
      <c r="AO307" s="6">
        <v>0</v>
      </c>
      <c r="AP307" s="6">
        <v>0</v>
      </c>
      <c r="AQ307" s="6">
        <v>9</v>
      </c>
      <c r="AR307" s="6">
        <v>11</v>
      </c>
      <c r="AS307" s="6">
        <v>17.1875</v>
      </c>
      <c r="AT307" s="138">
        <v>0</v>
      </c>
      <c r="AU307" s="138">
        <v>0</v>
      </c>
      <c r="AV307" s="138">
        <v>0</v>
      </c>
      <c r="AW307" s="138">
        <v>0</v>
      </c>
      <c r="AX307" s="138">
        <v>0</v>
      </c>
      <c r="AY307" s="6">
        <v>30.64516129032258</v>
      </c>
      <c r="AZ307" s="6">
        <v>0</v>
      </c>
      <c r="BA307" s="6">
        <v>0</v>
      </c>
      <c r="BB307" s="6">
        <v>0</v>
      </c>
      <c r="BC307" s="6">
        <v>8</v>
      </c>
      <c r="BD307" s="6">
        <v>11.940298507462686</v>
      </c>
      <c r="BE307" s="6">
        <v>0</v>
      </c>
      <c r="BF307" s="6">
        <v>0</v>
      </c>
      <c r="BG307" s="6">
        <v>0</v>
      </c>
      <c r="BH307" s="6">
        <v>0</v>
      </c>
      <c r="BI307" s="6">
        <v>8</v>
      </c>
      <c r="BJ307" s="6">
        <v>50</v>
      </c>
      <c r="BK307" s="6">
        <v>8</v>
      </c>
    </row>
    <row r="308" spans="1:63" x14ac:dyDescent="0.35">
      <c r="A308" s="28">
        <v>302</v>
      </c>
      <c r="C308" s="18" t="s">
        <v>20</v>
      </c>
      <c r="D308" s="15">
        <v>1117</v>
      </c>
      <c r="E308" s="19">
        <v>13</v>
      </c>
      <c r="F308" s="19">
        <v>35</v>
      </c>
      <c r="G308" s="19">
        <v>167</v>
      </c>
      <c r="H308" s="19">
        <v>791</v>
      </c>
      <c r="I308" s="19">
        <v>122</v>
      </c>
      <c r="J308" s="20">
        <v>55.774395702775294</v>
      </c>
      <c r="K308" s="20">
        <v>29</v>
      </c>
      <c r="L308" s="20">
        <v>5.6974459724950881</v>
      </c>
      <c r="M308" s="19">
        <v>0</v>
      </c>
      <c r="N308" s="20">
        <v>0.24311183144246357</v>
      </c>
      <c r="O308" s="20">
        <v>47</v>
      </c>
      <c r="P308" s="20">
        <v>80</v>
      </c>
      <c r="Q308" s="20">
        <v>7.4810606060606064</v>
      </c>
      <c r="R308" s="19">
        <v>0</v>
      </c>
      <c r="S308" s="20">
        <v>0</v>
      </c>
      <c r="T308" s="19">
        <v>4</v>
      </c>
      <c r="U308" s="20">
        <v>7.8431372549019605</v>
      </c>
      <c r="V308" s="19">
        <v>4</v>
      </c>
      <c r="W308" s="20">
        <v>6.557377049180328</v>
      </c>
      <c r="X308" s="19">
        <v>10</v>
      </c>
      <c r="Y308" s="20">
        <v>8.6206896551724146</v>
      </c>
      <c r="Z308" s="20">
        <v>13.078470824949697</v>
      </c>
      <c r="AA308" s="20">
        <v>76.25754527162978</v>
      </c>
      <c r="AB308" s="19">
        <v>56</v>
      </c>
      <c r="AC308" s="20">
        <v>7.608695652173914</v>
      </c>
      <c r="AD308" s="20">
        <v>83.478260869565219</v>
      </c>
      <c r="AE308" s="20">
        <v>77.426636568848764</v>
      </c>
      <c r="AF308" s="20">
        <v>62.5</v>
      </c>
      <c r="AG308" s="20">
        <v>82.941176470588246</v>
      </c>
      <c r="AH308" s="20">
        <v>11.861861861861863</v>
      </c>
      <c r="AI308" s="20">
        <v>63.813813813813816</v>
      </c>
      <c r="AJ308" s="3">
        <v>893.58974358974365</v>
      </c>
      <c r="AK308" s="6">
        <v>323</v>
      </c>
      <c r="AL308" s="6">
        <v>335</v>
      </c>
      <c r="AM308" s="6">
        <v>32</v>
      </c>
      <c r="AN308" s="6">
        <v>22</v>
      </c>
      <c r="AO308" s="6">
        <v>4</v>
      </c>
      <c r="AP308" s="6">
        <v>30</v>
      </c>
      <c r="AQ308" s="6">
        <v>308</v>
      </c>
      <c r="AR308" s="6">
        <v>238</v>
      </c>
      <c r="AS308" s="6">
        <v>21.774931381518755</v>
      </c>
      <c r="AT308" s="138">
        <v>7</v>
      </c>
      <c r="AU308" s="138">
        <v>0</v>
      </c>
      <c r="AV308" s="138">
        <v>5</v>
      </c>
      <c r="AW308" s="138">
        <v>5</v>
      </c>
      <c r="AX308" s="138">
        <v>17</v>
      </c>
      <c r="AY308" s="6">
        <v>37.251184834123222</v>
      </c>
      <c r="AZ308" s="6">
        <v>0</v>
      </c>
      <c r="BA308" s="6">
        <v>0</v>
      </c>
      <c r="BB308" s="6">
        <v>24</v>
      </c>
      <c r="BC308" s="6">
        <v>50</v>
      </c>
      <c r="BD308" s="6">
        <v>4.476275738585497</v>
      </c>
      <c r="BE308" s="6">
        <v>6</v>
      </c>
      <c r="BF308" s="6">
        <v>3.6144578313253009</v>
      </c>
      <c r="BG308" s="6">
        <v>29</v>
      </c>
      <c r="BH308" s="6">
        <v>3.6616161616161618</v>
      </c>
      <c r="BI308" s="6">
        <v>14</v>
      </c>
      <c r="BJ308" s="6">
        <v>11.111111111111111</v>
      </c>
      <c r="BK308" s="6">
        <v>167</v>
      </c>
    </row>
    <row r="309" spans="1:63" x14ac:dyDescent="0.35">
      <c r="A309" s="28">
        <v>303</v>
      </c>
      <c r="C309" s="18" t="s">
        <v>29</v>
      </c>
      <c r="D309" s="15">
        <v>242</v>
      </c>
      <c r="E309" s="19">
        <v>0</v>
      </c>
      <c r="F309" s="19">
        <v>3</v>
      </c>
      <c r="G309" s="19">
        <v>17</v>
      </c>
      <c r="H309" s="19">
        <v>179</v>
      </c>
      <c r="I309" s="19">
        <v>46</v>
      </c>
      <c r="J309" s="20">
        <v>53.305785123966942</v>
      </c>
      <c r="K309" s="20">
        <v>6</v>
      </c>
      <c r="L309" s="20">
        <v>5.7142857142857144</v>
      </c>
      <c r="M309" s="19">
        <v>0</v>
      </c>
      <c r="N309" s="20">
        <v>0</v>
      </c>
      <c r="O309" s="20">
        <v>12</v>
      </c>
      <c r="P309" s="20">
        <v>100</v>
      </c>
      <c r="Q309" s="20">
        <v>15.517241379310345</v>
      </c>
      <c r="R309" s="19">
        <v>0</v>
      </c>
      <c r="S309" s="20">
        <v>0</v>
      </c>
      <c r="T309" s="19">
        <v>0</v>
      </c>
      <c r="U309" s="20">
        <v>0</v>
      </c>
      <c r="V309" s="19">
        <v>0</v>
      </c>
      <c r="W309" s="20">
        <v>0</v>
      </c>
      <c r="X309" s="19">
        <v>0</v>
      </c>
      <c r="Y309" s="20">
        <v>0</v>
      </c>
      <c r="Z309" s="20">
        <v>34.693877551020407</v>
      </c>
      <c r="AA309" s="20">
        <v>55.102040816326522</v>
      </c>
      <c r="AB309" s="19">
        <v>6</v>
      </c>
      <c r="AC309" s="20">
        <v>3.8461538461538463</v>
      </c>
      <c r="AD309" s="20">
        <v>81.707317073170728</v>
      </c>
      <c r="AE309" s="20">
        <v>80.681818181818173</v>
      </c>
      <c r="AF309" s="20">
        <v>52.941176470588239</v>
      </c>
      <c r="AG309" s="20">
        <v>83.75</v>
      </c>
      <c r="AH309" s="20">
        <v>18.115942028985508</v>
      </c>
      <c r="AI309" s="20">
        <v>43.478260869565219</v>
      </c>
      <c r="AJ309" s="3">
        <v>783.695652173913</v>
      </c>
      <c r="AK309" s="6">
        <v>0</v>
      </c>
      <c r="AL309" s="6">
        <v>174</v>
      </c>
      <c r="AM309" s="6">
        <v>16</v>
      </c>
      <c r="AN309" s="6">
        <v>5</v>
      </c>
      <c r="AO309" s="6">
        <v>0</v>
      </c>
      <c r="AP309" s="6">
        <v>0</v>
      </c>
      <c r="AQ309" s="6">
        <v>31</v>
      </c>
      <c r="AR309" s="6">
        <v>33</v>
      </c>
      <c r="AS309" s="6">
        <v>13.692946058091287</v>
      </c>
      <c r="AT309" s="138">
        <v>0</v>
      </c>
      <c r="AU309" s="138">
        <v>0</v>
      </c>
      <c r="AV309" s="138">
        <v>0</v>
      </c>
      <c r="AW309" s="138">
        <v>2</v>
      </c>
      <c r="AX309" s="138">
        <v>2</v>
      </c>
      <c r="AY309" s="6">
        <v>51.063829787234042</v>
      </c>
      <c r="AZ309" s="6">
        <v>0</v>
      </c>
      <c r="BA309" s="6">
        <v>0</v>
      </c>
      <c r="BB309" s="6">
        <v>3</v>
      </c>
      <c r="BC309" s="6">
        <v>5</v>
      </c>
      <c r="BD309" s="6">
        <v>2.0661157024793391</v>
      </c>
      <c r="BE309" s="6">
        <v>0</v>
      </c>
      <c r="BF309" s="6">
        <v>0</v>
      </c>
      <c r="BG309" s="6">
        <v>0</v>
      </c>
      <c r="BH309" s="6">
        <v>0</v>
      </c>
      <c r="BI309" s="6">
        <v>5</v>
      </c>
      <c r="BJ309" s="6">
        <v>10.416666666666668</v>
      </c>
      <c r="BK309" s="6">
        <v>17</v>
      </c>
    </row>
    <row r="310" spans="1:63" x14ac:dyDescent="0.35">
      <c r="A310" s="28">
        <v>304</v>
      </c>
      <c r="C310" s="18" t="s">
        <v>24</v>
      </c>
      <c r="D310" s="15">
        <v>144</v>
      </c>
      <c r="E310" s="19">
        <v>0</v>
      </c>
      <c r="F310" s="19">
        <v>3</v>
      </c>
      <c r="G310" s="19">
        <v>20</v>
      </c>
      <c r="H310" s="19">
        <v>107</v>
      </c>
      <c r="I310" s="19">
        <v>6</v>
      </c>
      <c r="J310" s="20">
        <v>31.944444444444443</v>
      </c>
      <c r="K310" s="20">
        <v>3</v>
      </c>
      <c r="L310" s="20">
        <v>3.3707865168539324</v>
      </c>
      <c r="M310" s="19">
        <v>0</v>
      </c>
      <c r="N310" s="20">
        <v>0</v>
      </c>
      <c r="O310" s="20">
        <v>5</v>
      </c>
      <c r="P310" s="20">
        <v>100</v>
      </c>
      <c r="Q310" s="20">
        <v>0</v>
      </c>
      <c r="R310" s="19">
        <v>0</v>
      </c>
      <c r="S310" s="20">
        <v>0</v>
      </c>
      <c r="T310" s="19">
        <v>0</v>
      </c>
      <c r="U310" s="20">
        <v>0</v>
      </c>
      <c r="V310" s="19">
        <v>0</v>
      </c>
      <c r="W310" s="20">
        <v>0</v>
      </c>
      <c r="X310" s="19">
        <v>0</v>
      </c>
      <c r="Y310" s="20">
        <v>0</v>
      </c>
      <c r="Z310" s="20">
        <v>16.326530612244898</v>
      </c>
      <c r="AA310" s="20">
        <v>69.387755102040813</v>
      </c>
      <c r="AB310" s="19">
        <v>15</v>
      </c>
      <c r="AC310" s="20">
        <v>13.157894736842104</v>
      </c>
      <c r="AD310" s="20">
        <v>88</v>
      </c>
      <c r="AE310" s="20">
        <v>69.444444444444443</v>
      </c>
      <c r="AF310" s="20">
        <v>65.217391304347828</v>
      </c>
      <c r="AG310" s="20">
        <v>91.666666666666657</v>
      </c>
      <c r="AH310" s="20">
        <v>32.258064516129032</v>
      </c>
      <c r="AI310" s="20">
        <v>33.333333333333329</v>
      </c>
      <c r="AJ310" s="3">
        <v>675</v>
      </c>
      <c r="AK310" s="6">
        <v>0</v>
      </c>
      <c r="AL310" s="6">
        <v>14</v>
      </c>
      <c r="AM310" s="6">
        <v>0</v>
      </c>
      <c r="AN310" s="6">
        <v>106</v>
      </c>
      <c r="AO310" s="6">
        <v>0</v>
      </c>
      <c r="AP310" s="6">
        <v>0</v>
      </c>
      <c r="AQ310" s="6">
        <v>17</v>
      </c>
      <c r="AR310" s="6">
        <v>67</v>
      </c>
      <c r="AS310" s="6">
        <v>49.629629629629626</v>
      </c>
      <c r="AT310" s="138">
        <v>0</v>
      </c>
      <c r="AU310" s="138">
        <v>0</v>
      </c>
      <c r="AV310" s="138">
        <v>1</v>
      </c>
      <c r="AW310" s="138">
        <v>0</v>
      </c>
      <c r="AX310" s="138">
        <v>1</v>
      </c>
      <c r="AY310" s="6">
        <v>85.18518518518519</v>
      </c>
      <c r="AZ310" s="6">
        <v>0</v>
      </c>
      <c r="BA310" s="6">
        <v>0</v>
      </c>
      <c r="BB310" s="6">
        <v>0</v>
      </c>
      <c r="BC310" s="6">
        <v>0</v>
      </c>
      <c r="BD310" s="6">
        <v>0</v>
      </c>
      <c r="BE310" s="6">
        <v>0</v>
      </c>
      <c r="BF310" s="6">
        <v>0</v>
      </c>
      <c r="BG310" s="6">
        <v>0</v>
      </c>
      <c r="BH310" s="6">
        <v>0</v>
      </c>
      <c r="BI310" s="6">
        <v>0</v>
      </c>
      <c r="BJ310" s="6">
        <v>0</v>
      </c>
      <c r="BK310" s="6">
        <v>20</v>
      </c>
    </row>
    <row r="311" spans="1:63" x14ac:dyDescent="0.35">
      <c r="A311" s="28">
        <v>305</v>
      </c>
      <c r="C311" s="18" t="s">
        <v>21</v>
      </c>
      <c r="D311" s="15">
        <v>710</v>
      </c>
      <c r="E311" s="19">
        <v>18</v>
      </c>
      <c r="F311" s="19">
        <v>40</v>
      </c>
      <c r="G311" s="19">
        <v>43</v>
      </c>
      <c r="H311" s="19">
        <v>586</v>
      </c>
      <c r="I311" s="19">
        <v>48</v>
      </c>
      <c r="J311" s="20">
        <v>66.478873239436624</v>
      </c>
      <c r="K311" s="20">
        <v>21</v>
      </c>
      <c r="L311" s="20">
        <v>5.2369077306733169</v>
      </c>
      <c r="M311" s="19">
        <v>0</v>
      </c>
      <c r="N311" s="20">
        <v>0</v>
      </c>
      <c r="O311" s="20">
        <v>31</v>
      </c>
      <c r="P311" s="20">
        <v>90</v>
      </c>
      <c r="Q311" s="20">
        <v>12.111801242236025</v>
      </c>
      <c r="R311" s="19">
        <v>0</v>
      </c>
      <c r="S311" s="20">
        <v>0</v>
      </c>
      <c r="T311" s="19">
        <v>0</v>
      </c>
      <c r="U311" s="20">
        <v>0</v>
      </c>
      <c r="V311" s="19">
        <v>0</v>
      </c>
      <c r="W311" s="20">
        <v>0</v>
      </c>
      <c r="X311" s="19">
        <v>0</v>
      </c>
      <c r="Y311" s="20">
        <v>0</v>
      </c>
      <c r="Z311" s="20">
        <v>12.090680100755668</v>
      </c>
      <c r="AA311" s="20">
        <v>71.032745591939545</v>
      </c>
      <c r="AB311" s="19">
        <v>22</v>
      </c>
      <c r="AC311" s="20">
        <v>4.2884990253411299</v>
      </c>
      <c r="AD311" s="20">
        <v>88.775510204081627</v>
      </c>
      <c r="AE311" s="20">
        <v>77.319587628865989</v>
      </c>
      <c r="AF311" s="20">
        <v>78.84615384615384</v>
      </c>
      <c r="AG311" s="20">
        <v>82.320441988950279</v>
      </c>
      <c r="AH311" s="20">
        <v>19.874476987447697</v>
      </c>
      <c r="AI311" s="20">
        <v>39.9581589958159</v>
      </c>
      <c r="AJ311" s="3">
        <v>872.09302325581393</v>
      </c>
      <c r="AK311" s="6">
        <v>4</v>
      </c>
      <c r="AL311" s="6">
        <v>625</v>
      </c>
      <c r="AM311" s="6">
        <v>0</v>
      </c>
      <c r="AN311" s="6">
        <v>10</v>
      </c>
      <c r="AO311" s="6">
        <v>9</v>
      </c>
      <c r="AP311" s="6">
        <v>0</v>
      </c>
      <c r="AQ311" s="6">
        <v>47</v>
      </c>
      <c r="AR311" s="6">
        <v>256</v>
      </c>
      <c r="AS311" s="6">
        <v>36.940836940836938</v>
      </c>
      <c r="AT311" s="138">
        <v>1</v>
      </c>
      <c r="AU311" s="138">
        <v>0</v>
      </c>
      <c r="AV311" s="138">
        <v>1</v>
      </c>
      <c r="AW311" s="138">
        <v>11</v>
      </c>
      <c r="AX311" s="138">
        <v>13</v>
      </c>
      <c r="AY311" s="6">
        <v>66.328011611030476</v>
      </c>
      <c r="AZ311" s="6">
        <v>0</v>
      </c>
      <c r="BA311" s="6">
        <v>0</v>
      </c>
      <c r="BB311" s="6">
        <v>16</v>
      </c>
      <c r="BC311" s="6">
        <v>7</v>
      </c>
      <c r="BD311" s="6">
        <v>0.99150141643059486</v>
      </c>
      <c r="BE311" s="6">
        <v>0</v>
      </c>
      <c r="BF311" s="6">
        <v>0</v>
      </c>
      <c r="BG311" s="6">
        <v>0</v>
      </c>
      <c r="BH311" s="6">
        <v>0</v>
      </c>
      <c r="BI311" s="6">
        <v>0</v>
      </c>
      <c r="BJ311" s="6">
        <v>0</v>
      </c>
      <c r="BK311" s="6">
        <v>43</v>
      </c>
    </row>
    <row r="312" spans="1:63" x14ac:dyDescent="0.35">
      <c r="A312" s="28">
        <v>306</v>
      </c>
      <c r="C312" s="18" t="s">
        <v>9</v>
      </c>
      <c r="D312" s="15">
        <v>1440</v>
      </c>
      <c r="E312" s="19">
        <v>0</v>
      </c>
      <c r="F312" s="19">
        <v>8</v>
      </c>
      <c r="G312" s="19">
        <v>5</v>
      </c>
      <c r="H312" s="19">
        <v>411</v>
      </c>
      <c r="I312" s="19">
        <v>1017</v>
      </c>
      <c r="J312" s="20">
        <v>59.166666666666664</v>
      </c>
      <c r="K312" s="20">
        <v>14</v>
      </c>
      <c r="L312" s="20">
        <v>9.0322580645161281</v>
      </c>
      <c r="M312" s="19">
        <v>0</v>
      </c>
      <c r="N312" s="20">
        <v>0</v>
      </c>
      <c r="O312" s="20">
        <v>67</v>
      </c>
      <c r="P312" s="20">
        <v>75.714285714285708</v>
      </c>
      <c r="Q312" s="20">
        <v>29.298892988929886</v>
      </c>
      <c r="R312" s="19">
        <v>0</v>
      </c>
      <c r="S312" s="20">
        <v>0</v>
      </c>
      <c r="T312" s="19">
        <v>0</v>
      </c>
      <c r="U312" s="20">
        <v>0</v>
      </c>
      <c r="V312" s="19">
        <v>0</v>
      </c>
      <c r="W312" s="20">
        <v>0</v>
      </c>
      <c r="X312" s="19">
        <v>0</v>
      </c>
      <c r="Y312" s="20">
        <v>0</v>
      </c>
      <c r="Z312" s="20">
        <v>18.9873417721519</v>
      </c>
      <c r="AA312" s="20">
        <v>61.392405063291143</v>
      </c>
      <c r="AB312" s="19">
        <v>11</v>
      </c>
      <c r="AC312" s="20">
        <v>3.5598705501618122</v>
      </c>
      <c r="AD312" s="20">
        <v>76.744186046511629</v>
      </c>
      <c r="AE312" s="20">
        <v>67.09401709401709</v>
      </c>
      <c r="AF312" s="20">
        <v>80</v>
      </c>
      <c r="AG312" s="20">
        <v>70.291777188328908</v>
      </c>
      <c r="AH312" s="20">
        <v>18.367346938775512</v>
      </c>
      <c r="AI312" s="20">
        <v>54.761904761904766</v>
      </c>
      <c r="AJ312" s="3">
        <v>608.125</v>
      </c>
      <c r="AK312" s="6">
        <v>4</v>
      </c>
      <c r="AL312" s="6">
        <v>410</v>
      </c>
      <c r="AM312" s="6">
        <v>0</v>
      </c>
      <c r="AN312" s="6">
        <v>0</v>
      </c>
      <c r="AO312" s="6">
        <v>744</v>
      </c>
      <c r="AP312" s="6">
        <v>3</v>
      </c>
      <c r="AQ312" s="6">
        <v>198</v>
      </c>
      <c r="AR312" s="6">
        <v>25</v>
      </c>
      <c r="AS312" s="6">
        <v>1.7985611510791366</v>
      </c>
      <c r="AT312" s="138">
        <v>0</v>
      </c>
      <c r="AU312" s="138">
        <v>0</v>
      </c>
      <c r="AV312" s="138">
        <v>0</v>
      </c>
      <c r="AW312" s="138">
        <v>2</v>
      </c>
      <c r="AX312" s="138">
        <v>2</v>
      </c>
      <c r="AY312" s="6">
        <v>19.592875318066159</v>
      </c>
      <c r="AZ312" s="6">
        <v>0</v>
      </c>
      <c r="BA312" s="6">
        <v>0</v>
      </c>
      <c r="BB312" s="6">
        <v>268</v>
      </c>
      <c r="BC312" s="6">
        <v>75</v>
      </c>
      <c r="BD312" s="6">
        <v>5.2705551651440619</v>
      </c>
      <c r="BE312" s="6">
        <v>0</v>
      </c>
      <c r="BF312" s="6">
        <v>0</v>
      </c>
      <c r="BG312" s="6">
        <v>11</v>
      </c>
      <c r="BH312" s="6">
        <v>2.6763990267639901</v>
      </c>
      <c r="BI312" s="6">
        <v>66</v>
      </c>
      <c r="BJ312" s="6">
        <v>0</v>
      </c>
      <c r="BK312" s="6">
        <v>5</v>
      </c>
    </row>
    <row r="313" spans="1:63" x14ac:dyDescent="0.35">
      <c r="A313" s="28">
        <v>307</v>
      </c>
      <c r="C313" s="18" t="s">
        <v>3</v>
      </c>
      <c r="D313" s="15">
        <v>23</v>
      </c>
      <c r="E313" s="19">
        <v>0</v>
      </c>
      <c r="F313" s="19">
        <v>0</v>
      </c>
      <c r="G313" s="19">
        <v>0</v>
      </c>
      <c r="H313" s="19">
        <v>20</v>
      </c>
      <c r="I313" s="19">
        <v>0</v>
      </c>
      <c r="J313" s="20">
        <v>60.869565217391312</v>
      </c>
      <c r="K313" s="20">
        <v>0</v>
      </c>
      <c r="L313" s="20">
        <v>0</v>
      </c>
      <c r="M313" s="19">
        <v>0</v>
      </c>
      <c r="N313" s="20">
        <v>0</v>
      </c>
      <c r="O313" s="20">
        <v>0</v>
      </c>
      <c r="P313" s="20">
        <v>0</v>
      </c>
      <c r="Q313" s="20">
        <v>31.578947368421051</v>
      </c>
      <c r="R313" s="19">
        <v>0</v>
      </c>
      <c r="S313" s="20">
        <v>0</v>
      </c>
      <c r="T313" s="19">
        <v>0</v>
      </c>
      <c r="U313" s="20">
        <v>0</v>
      </c>
      <c r="V313" s="19">
        <v>0</v>
      </c>
      <c r="W313" s="20">
        <v>0</v>
      </c>
      <c r="X313" s="19">
        <v>0</v>
      </c>
      <c r="Y313" s="20">
        <v>0</v>
      </c>
      <c r="Z313" s="20">
        <v>0</v>
      </c>
      <c r="AA313" s="20">
        <v>50</v>
      </c>
      <c r="AB313" s="19">
        <v>0</v>
      </c>
      <c r="AC313" s="20">
        <v>0</v>
      </c>
      <c r="AD313" s="20">
        <v>0</v>
      </c>
      <c r="AE313" s="20">
        <v>66.666666666666657</v>
      </c>
      <c r="AF313" s="20">
        <v>0</v>
      </c>
      <c r="AG313" s="20">
        <v>57.142857142857139</v>
      </c>
      <c r="AH313" s="20">
        <v>0</v>
      </c>
      <c r="AI313" s="20">
        <v>50</v>
      </c>
      <c r="AJ313" s="3">
        <v>700</v>
      </c>
      <c r="AK313" s="6">
        <v>0</v>
      </c>
      <c r="AL313" s="6">
        <v>14</v>
      </c>
      <c r="AM313" s="6">
        <v>0</v>
      </c>
      <c r="AN313" s="6">
        <v>0</v>
      </c>
      <c r="AO313" s="6">
        <v>0</v>
      </c>
      <c r="AP313" s="6">
        <v>0</v>
      </c>
      <c r="AQ313" s="6">
        <v>4</v>
      </c>
      <c r="AR313" s="6">
        <v>3</v>
      </c>
      <c r="AS313" s="6">
        <v>17.647058823529413</v>
      </c>
      <c r="AT313" s="138">
        <v>0</v>
      </c>
      <c r="AU313" s="138">
        <v>0</v>
      </c>
      <c r="AV313" s="138">
        <v>0</v>
      </c>
      <c r="AW313" s="138">
        <v>0</v>
      </c>
      <c r="AX313" s="138">
        <v>0</v>
      </c>
      <c r="AY313" s="6">
        <v>83.333333333333343</v>
      </c>
      <c r="AZ313" s="6">
        <v>0</v>
      </c>
      <c r="BA313" s="6">
        <v>0</v>
      </c>
      <c r="BB313" s="6">
        <v>0</v>
      </c>
      <c r="BC313" s="6">
        <v>0</v>
      </c>
      <c r="BD313" s="6">
        <v>0</v>
      </c>
      <c r="BE313" s="6">
        <v>0</v>
      </c>
      <c r="BF313" s="6">
        <v>0</v>
      </c>
      <c r="BG313" s="6">
        <v>0</v>
      </c>
      <c r="BH313" s="6">
        <v>0</v>
      </c>
      <c r="BI313" s="6">
        <v>0</v>
      </c>
      <c r="BJ313" s="6">
        <v>0</v>
      </c>
      <c r="BK313" s="6">
        <v>0</v>
      </c>
    </row>
    <row r="314" spans="1:63" x14ac:dyDescent="0.35">
      <c r="A314" s="28">
        <v>308</v>
      </c>
      <c r="C314" s="18" t="s">
        <v>280</v>
      </c>
      <c r="D314" s="15">
        <v>484</v>
      </c>
      <c r="E314" s="19">
        <v>27</v>
      </c>
      <c r="F314" s="19">
        <v>90</v>
      </c>
      <c r="G314" s="19">
        <v>61</v>
      </c>
      <c r="H314" s="19">
        <v>281</v>
      </c>
      <c r="I314" s="19">
        <v>53</v>
      </c>
      <c r="J314" s="20">
        <v>54.958677685950406</v>
      </c>
      <c r="K314" s="20">
        <v>3</v>
      </c>
      <c r="L314" s="20">
        <v>1.5706806282722512</v>
      </c>
      <c r="M314" s="19">
        <v>0</v>
      </c>
      <c r="N314" s="20">
        <v>0</v>
      </c>
      <c r="O314" s="20">
        <v>17</v>
      </c>
      <c r="P314" s="20">
        <v>100</v>
      </c>
      <c r="Q314" s="20">
        <v>10.904255319148938</v>
      </c>
      <c r="R314" s="19">
        <v>0</v>
      </c>
      <c r="S314" s="20">
        <v>0</v>
      </c>
      <c r="T314" s="19">
        <v>0</v>
      </c>
      <c r="U314" s="20">
        <v>0</v>
      </c>
      <c r="V314" s="19">
        <v>0</v>
      </c>
      <c r="W314" s="20">
        <v>0</v>
      </c>
      <c r="X314" s="19">
        <v>0</v>
      </c>
      <c r="Y314" s="20">
        <v>0</v>
      </c>
      <c r="Z314" s="20">
        <v>8.064516129032258</v>
      </c>
      <c r="AA314" s="20">
        <v>84.408602150537632</v>
      </c>
      <c r="AB314" s="19">
        <v>27</v>
      </c>
      <c r="AC314" s="20">
        <v>11.15702479338843</v>
      </c>
      <c r="AD314" s="20">
        <v>79.338842975206617</v>
      </c>
      <c r="AE314" s="20">
        <v>68.452380952380949</v>
      </c>
      <c r="AF314" s="20">
        <v>55.319148936170215</v>
      </c>
      <c r="AG314" s="20">
        <v>77.292576419213972</v>
      </c>
      <c r="AH314" s="20">
        <v>8.071748878923767</v>
      </c>
      <c r="AI314" s="20">
        <v>66.816143497757849</v>
      </c>
      <c r="AJ314" s="3">
        <v>745.4545454545455</v>
      </c>
      <c r="AK314" s="6">
        <v>55</v>
      </c>
      <c r="AL314" s="6">
        <v>193</v>
      </c>
      <c r="AM314" s="6">
        <v>36</v>
      </c>
      <c r="AN314" s="6">
        <v>11</v>
      </c>
      <c r="AO314" s="6">
        <v>20</v>
      </c>
      <c r="AP314" s="6">
        <v>0</v>
      </c>
      <c r="AQ314" s="6">
        <v>139</v>
      </c>
      <c r="AR314" s="6">
        <v>140</v>
      </c>
      <c r="AS314" s="6">
        <v>29.66101694915254</v>
      </c>
      <c r="AT314" s="138">
        <v>1</v>
      </c>
      <c r="AU314" s="138">
        <v>0</v>
      </c>
      <c r="AV314" s="138">
        <v>4</v>
      </c>
      <c r="AW314" s="138">
        <v>2</v>
      </c>
      <c r="AX314" s="138">
        <v>7</v>
      </c>
      <c r="AY314" s="6">
        <v>41.098901098901095</v>
      </c>
      <c r="AZ314" s="6">
        <v>4</v>
      </c>
      <c r="BA314" s="6">
        <v>2.0618556701030926</v>
      </c>
      <c r="BB314" s="6">
        <v>10</v>
      </c>
      <c r="BC314" s="6">
        <v>11</v>
      </c>
      <c r="BD314" s="6">
        <v>2.2869022869022873</v>
      </c>
      <c r="BE314" s="6">
        <v>0</v>
      </c>
      <c r="BF314" s="6">
        <v>0</v>
      </c>
      <c r="BG314" s="6">
        <v>0</v>
      </c>
      <c r="BH314" s="6">
        <v>0</v>
      </c>
      <c r="BI314" s="6">
        <v>5</v>
      </c>
      <c r="BJ314" s="6">
        <v>9.2592592592592595</v>
      </c>
      <c r="BK314" s="6">
        <v>61</v>
      </c>
    </row>
    <row r="315" spans="1:63" x14ac:dyDescent="0.35">
      <c r="A315" s="28">
        <v>309</v>
      </c>
      <c r="C315" s="18" t="s">
        <v>28</v>
      </c>
      <c r="D315" s="15">
        <v>6</v>
      </c>
      <c r="E315" s="19">
        <v>0</v>
      </c>
      <c r="F315" s="19">
        <v>3</v>
      </c>
      <c r="G315" s="19">
        <v>3</v>
      </c>
      <c r="H315" s="19">
        <v>0</v>
      </c>
      <c r="I315" s="19">
        <v>0</v>
      </c>
      <c r="J315" s="20">
        <v>100</v>
      </c>
      <c r="K315" s="20">
        <v>0</v>
      </c>
      <c r="L315" s="20">
        <v>0</v>
      </c>
      <c r="M315" s="19">
        <v>0</v>
      </c>
      <c r="N315" s="20">
        <v>0.24311183144246357</v>
      </c>
      <c r="O315" s="20">
        <v>6</v>
      </c>
      <c r="P315" s="20">
        <v>100</v>
      </c>
      <c r="Q315" s="20">
        <v>57.142857142857139</v>
      </c>
      <c r="R315" s="19">
        <v>0</v>
      </c>
      <c r="S315" s="20">
        <v>0</v>
      </c>
      <c r="T315" s="19">
        <v>0</v>
      </c>
      <c r="U315" s="20">
        <v>0</v>
      </c>
      <c r="V315" s="19">
        <v>0</v>
      </c>
      <c r="W315" s="20">
        <v>0</v>
      </c>
      <c r="X315" s="19">
        <v>0</v>
      </c>
      <c r="Y315" s="20">
        <v>0</v>
      </c>
      <c r="Z315" s="20">
        <v>0</v>
      </c>
      <c r="AA315" s="20">
        <v>0</v>
      </c>
      <c r="AB315" s="19">
        <v>0</v>
      </c>
      <c r="AC315" s="20">
        <v>0</v>
      </c>
      <c r="AD315" s="20">
        <v>0</v>
      </c>
      <c r="AE315" s="20">
        <v>0</v>
      </c>
      <c r="AF315" s="20">
        <v>0</v>
      </c>
      <c r="AG315" s="20">
        <v>0</v>
      </c>
      <c r="AH315" s="20">
        <v>0</v>
      </c>
      <c r="AI315" s="20">
        <v>0</v>
      </c>
      <c r="AJ315" s="3">
        <v>0</v>
      </c>
      <c r="AK315" s="6">
        <v>0</v>
      </c>
      <c r="AL315" s="6">
        <v>0</v>
      </c>
      <c r="AM315" s="6">
        <v>0</v>
      </c>
      <c r="AN315" s="6">
        <v>6</v>
      </c>
      <c r="AO315" s="6">
        <v>0</v>
      </c>
      <c r="AP315" s="6">
        <v>0</v>
      </c>
      <c r="AQ315" s="6">
        <v>0</v>
      </c>
      <c r="AR315" s="6">
        <v>0</v>
      </c>
      <c r="AS315" s="6">
        <v>0</v>
      </c>
      <c r="AT315" s="138">
        <v>0</v>
      </c>
      <c r="AU315" s="138">
        <v>0</v>
      </c>
      <c r="AV315" s="138">
        <v>0</v>
      </c>
      <c r="AW315" s="138">
        <v>0</v>
      </c>
      <c r="AX315" s="138">
        <v>0</v>
      </c>
      <c r="AY315" s="6">
        <v>100</v>
      </c>
      <c r="AZ315" s="6">
        <v>0</v>
      </c>
      <c r="BA315" s="6">
        <v>0</v>
      </c>
      <c r="BB315" s="6">
        <v>0</v>
      </c>
      <c r="BC315" s="6">
        <v>3</v>
      </c>
      <c r="BD315" s="6">
        <v>27.27272727272727</v>
      </c>
      <c r="BE315" s="6">
        <v>0</v>
      </c>
      <c r="BF315" s="6">
        <v>0</v>
      </c>
      <c r="BG315" s="6">
        <v>0</v>
      </c>
      <c r="BH315" s="6">
        <v>0</v>
      </c>
      <c r="BI315" s="6">
        <v>0</v>
      </c>
      <c r="BJ315" s="6">
        <v>0</v>
      </c>
      <c r="BK315" s="6">
        <v>3</v>
      </c>
    </row>
    <row r="316" spans="1:63" x14ac:dyDescent="0.35">
      <c r="A316" s="28">
        <v>310</v>
      </c>
      <c r="C316" s="18" t="s">
        <v>25</v>
      </c>
      <c r="D316" s="15">
        <v>954</v>
      </c>
      <c r="E316" s="19">
        <v>6</v>
      </c>
      <c r="F316" s="19">
        <v>17</v>
      </c>
      <c r="G316" s="19">
        <v>59</v>
      </c>
      <c r="H316" s="19">
        <v>659</v>
      </c>
      <c r="I316" s="19">
        <v>221</v>
      </c>
      <c r="J316" s="20">
        <v>50.733752620545069</v>
      </c>
      <c r="K316" s="20">
        <v>28</v>
      </c>
      <c r="L316" s="20">
        <v>7.3684210526315779</v>
      </c>
      <c r="M316" s="19">
        <v>0</v>
      </c>
      <c r="N316" s="20">
        <v>0</v>
      </c>
      <c r="O316" s="20">
        <v>28</v>
      </c>
      <c r="P316" s="20">
        <v>90</v>
      </c>
      <c r="Q316" s="20">
        <v>7.5907590759075907</v>
      </c>
      <c r="R316" s="19">
        <v>0</v>
      </c>
      <c r="S316" s="20">
        <v>0</v>
      </c>
      <c r="T316" s="19">
        <v>0</v>
      </c>
      <c r="U316" s="20">
        <v>0</v>
      </c>
      <c r="V316" s="19">
        <v>0</v>
      </c>
      <c r="W316" s="118">
        <v>0</v>
      </c>
      <c r="X316" s="19">
        <v>0</v>
      </c>
      <c r="Y316" s="20">
        <v>0</v>
      </c>
      <c r="Z316" s="20">
        <v>25.72944297082228</v>
      </c>
      <c r="AA316" s="20">
        <v>62.334217506631298</v>
      </c>
      <c r="AB316" s="19">
        <v>42</v>
      </c>
      <c r="AC316" s="20">
        <v>6.8071312803889779</v>
      </c>
      <c r="AD316" s="20">
        <v>86.445783132530124</v>
      </c>
      <c r="AE316" s="20">
        <v>76.646706586826355</v>
      </c>
      <c r="AF316" s="20">
        <v>66.071428571428569</v>
      </c>
      <c r="AG316" s="20">
        <v>84.162062615101291</v>
      </c>
      <c r="AH316" s="20">
        <v>19.78984238178634</v>
      </c>
      <c r="AI316" s="20">
        <v>50.437828371278457</v>
      </c>
      <c r="AJ316" s="3">
        <v>835</v>
      </c>
      <c r="AK316" s="6">
        <v>275</v>
      </c>
      <c r="AL316" s="6">
        <v>516</v>
      </c>
      <c r="AM316" s="6">
        <v>56</v>
      </c>
      <c r="AN316" s="6">
        <v>11</v>
      </c>
      <c r="AO316" s="6">
        <v>0</v>
      </c>
      <c r="AP316" s="6">
        <v>0</v>
      </c>
      <c r="AQ316" s="6">
        <v>69</v>
      </c>
      <c r="AR316" s="6">
        <v>151</v>
      </c>
      <c r="AS316" s="6">
        <v>16.271551724137932</v>
      </c>
      <c r="AT316" s="138">
        <v>4</v>
      </c>
      <c r="AU316" s="138">
        <v>0</v>
      </c>
      <c r="AV316" s="138">
        <v>4</v>
      </c>
      <c r="AW316" s="138">
        <v>3</v>
      </c>
      <c r="AX316" s="138">
        <v>11</v>
      </c>
      <c r="AY316" s="6">
        <v>41.44736842105263</v>
      </c>
      <c r="AZ316" s="6">
        <v>5</v>
      </c>
      <c r="BA316" s="6">
        <v>1.3333333333333335</v>
      </c>
      <c r="BB316" s="6">
        <v>45</v>
      </c>
      <c r="BC316" s="6">
        <v>7</v>
      </c>
      <c r="BD316" s="6">
        <v>0.743099787685775</v>
      </c>
      <c r="BE316" s="6">
        <v>0</v>
      </c>
      <c r="BF316" s="6">
        <v>0</v>
      </c>
      <c r="BG316" s="6">
        <v>9</v>
      </c>
      <c r="BH316" s="6">
        <v>1.3615733736762481</v>
      </c>
      <c r="BI316" s="6">
        <v>0</v>
      </c>
      <c r="BJ316" s="6">
        <v>0</v>
      </c>
      <c r="BK316" s="6">
        <v>59</v>
      </c>
    </row>
    <row r="317" spans="1:63" x14ac:dyDescent="0.35">
      <c r="A317" s="28">
        <v>311</v>
      </c>
      <c r="C317" s="18" t="s">
        <v>11</v>
      </c>
      <c r="D317" s="15">
        <v>21</v>
      </c>
      <c r="E317" s="19">
        <v>0</v>
      </c>
      <c r="F317" s="19">
        <v>0</v>
      </c>
      <c r="G317" s="19">
        <v>0</v>
      </c>
      <c r="H317" s="19">
        <v>9</v>
      </c>
      <c r="I317" s="19">
        <v>0</v>
      </c>
      <c r="J317" s="20">
        <v>38.461538461538467</v>
      </c>
      <c r="K317" s="20">
        <v>0</v>
      </c>
      <c r="L317" s="20">
        <v>0</v>
      </c>
      <c r="M317" s="19">
        <v>0</v>
      </c>
      <c r="N317" s="20">
        <v>0</v>
      </c>
      <c r="O317" s="20">
        <v>0</v>
      </c>
      <c r="P317" s="20">
        <v>0</v>
      </c>
      <c r="Q317" s="20">
        <v>0</v>
      </c>
      <c r="R317" s="19">
        <v>0</v>
      </c>
      <c r="S317" s="20">
        <v>0</v>
      </c>
      <c r="T317" s="19">
        <v>0</v>
      </c>
      <c r="U317" s="20">
        <v>0</v>
      </c>
      <c r="V317" s="19">
        <v>0</v>
      </c>
      <c r="W317" s="20">
        <v>0</v>
      </c>
      <c r="X317" s="19">
        <v>0</v>
      </c>
      <c r="Y317" s="20">
        <v>0</v>
      </c>
      <c r="Z317" s="20">
        <v>0</v>
      </c>
      <c r="AA317" s="20">
        <v>100</v>
      </c>
      <c r="AB317" s="19">
        <v>3</v>
      </c>
      <c r="AC317" s="20">
        <v>100</v>
      </c>
      <c r="AD317" s="20">
        <v>0</v>
      </c>
      <c r="AE317" s="20">
        <v>0</v>
      </c>
      <c r="AF317" s="20">
        <v>0</v>
      </c>
      <c r="AG317" s="20">
        <v>0</v>
      </c>
      <c r="AH317" s="20">
        <v>0</v>
      </c>
      <c r="AI317" s="20">
        <v>0</v>
      </c>
      <c r="AJ317" s="3">
        <v>612.5</v>
      </c>
      <c r="AK317" s="6">
        <v>0</v>
      </c>
      <c r="AL317" s="6">
        <v>4</v>
      </c>
      <c r="AM317" s="6">
        <v>0</v>
      </c>
      <c r="AN317" s="6">
        <v>5</v>
      </c>
      <c r="AO317" s="6">
        <v>0</v>
      </c>
      <c r="AP317" s="6">
        <v>0</v>
      </c>
      <c r="AQ317" s="6">
        <v>0</v>
      </c>
      <c r="AR317" s="6">
        <v>0</v>
      </c>
      <c r="AS317" s="6">
        <v>0</v>
      </c>
      <c r="AT317" s="138">
        <v>0</v>
      </c>
      <c r="AU317" s="138">
        <v>0</v>
      </c>
      <c r="AV317" s="138">
        <v>0</v>
      </c>
      <c r="AW317" s="138">
        <v>0</v>
      </c>
      <c r="AX317" s="138">
        <v>0</v>
      </c>
      <c r="AY317" s="6">
        <v>57.142857142857139</v>
      </c>
      <c r="AZ317" s="6">
        <v>0</v>
      </c>
      <c r="BA317" s="6">
        <v>0</v>
      </c>
      <c r="BB317" s="6">
        <v>0</v>
      </c>
      <c r="BC317" s="6">
        <v>0</v>
      </c>
      <c r="BD317" s="6">
        <v>0</v>
      </c>
      <c r="BE317" s="6">
        <v>0</v>
      </c>
      <c r="BF317" s="6">
        <v>0</v>
      </c>
      <c r="BG317" s="6">
        <v>0</v>
      </c>
      <c r="BH317" s="6">
        <v>0</v>
      </c>
      <c r="BI317" s="6">
        <v>0</v>
      </c>
      <c r="BJ317" s="6">
        <v>0</v>
      </c>
      <c r="BK317" s="6">
        <v>0</v>
      </c>
    </row>
    <row r="318" spans="1:63" x14ac:dyDescent="0.35">
      <c r="A318" s="28">
        <v>312</v>
      </c>
      <c r="C318" s="18" t="s">
        <v>281</v>
      </c>
      <c r="D318" s="15">
        <v>8</v>
      </c>
      <c r="E318" s="19">
        <v>0</v>
      </c>
      <c r="F318" s="19">
        <v>0</v>
      </c>
      <c r="G318" s="19">
        <v>0</v>
      </c>
      <c r="H318" s="19">
        <v>10</v>
      </c>
      <c r="I318" s="19">
        <v>0</v>
      </c>
      <c r="J318" s="20">
        <v>75</v>
      </c>
      <c r="K318" s="20">
        <v>0</v>
      </c>
      <c r="L318" s="20">
        <v>0</v>
      </c>
      <c r="M318" s="19">
        <v>0</v>
      </c>
      <c r="N318" s="20">
        <v>0</v>
      </c>
      <c r="O318" s="20">
        <v>0</v>
      </c>
      <c r="P318" s="20">
        <v>0</v>
      </c>
      <c r="Q318" s="20">
        <v>0</v>
      </c>
      <c r="R318" s="19">
        <v>0</v>
      </c>
      <c r="S318" s="20">
        <v>0.24311183144246357</v>
      </c>
      <c r="T318" s="19">
        <v>0</v>
      </c>
      <c r="U318" s="20">
        <v>0</v>
      </c>
      <c r="V318" s="19">
        <v>0</v>
      </c>
      <c r="W318" s="118">
        <v>0</v>
      </c>
      <c r="X318" s="118">
        <v>0</v>
      </c>
      <c r="Y318" s="118">
        <v>0</v>
      </c>
      <c r="Z318" s="20">
        <v>50</v>
      </c>
      <c r="AA318" s="20">
        <v>50</v>
      </c>
      <c r="AB318" s="19">
        <v>0</v>
      </c>
      <c r="AC318" s="20">
        <v>0</v>
      </c>
      <c r="AD318" s="20">
        <v>0</v>
      </c>
      <c r="AE318" s="20">
        <v>100</v>
      </c>
      <c r="AF318" s="20">
        <v>0</v>
      </c>
      <c r="AG318" s="20">
        <v>100</v>
      </c>
      <c r="AH318" s="20">
        <v>0</v>
      </c>
      <c r="AI318" s="20">
        <v>100</v>
      </c>
      <c r="AJ318" s="3">
        <v>2500</v>
      </c>
      <c r="AK318" s="6">
        <v>0</v>
      </c>
      <c r="AL318" s="6">
        <v>6</v>
      </c>
      <c r="AM318" s="6">
        <v>0</v>
      </c>
      <c r="AN318" s="6">
        <v>0</v>
      </c>
      <c r="AO318" s="6">
        <v>0</v>
      </c>
      <c r="AP318" s="6">
        <v>0</v>
      </c>
      <c r="AQ318" s="6">
        <v>5</v>
      </c>
      <c r="AR318" s="6">
        <v>0</v>
      </c>
      <c r="AS318" s="6">
        <v>0</v>
      </c>
      <c r="AT318" s="138"/>
      <c r="AU318" s="138"/>
      <c r="AV318" s="138"/>
      <c r="AW318" s="138"/>
      <c r="AX318" s="138"/>
      <c r="AY318" s="6">
        <v>58.333333333333336</v>
      </c>
      <c r="AZ318" s="6">
        <v>0</v>
      </c>
      <c r="BA318" s="6">
        <v>0</v>
      </c>
      <c r="BB318" s="6">
        <v>0</v>
      </c>
      <c r="BC318" s="6">
        <v>0</v>
      </c>
      <c r="BD318" s="6">
        <v>0</v>
      </c>
      <c r="BE318" s="6">
        <v>0</v>
      </c>
      <c r="BF318" s="6">
        <v>0</v>
      </c>
      <c r="BG318" s="6">
        <v>0</v>
      </c>
      <c r="BH318" s="6">
        <v>0</v>
      </c>
      <c r="BI318" s="6">
        <v>0</v>
      </c>
      <c r="BJ318" s="6">
        <v>0</v>
      </c>
      <c r="BK318" s="6">
        <v>0</v>
      </c>
    </row>
    <row r="319" spans="1:63" x14ac:dyDescent="0.35">
      <c r="A319" s="28">
        <v>313</v>
      </c>
      <c r="C319" s="18" t="s">
        <v>14</v>
      </c>
      <c r="D319" s="15">
        <v>118</v>
      </c>
      <c r="E319" s="19">
        <v>0</v>
      </c>
      <c r="F319" s="19">
        <v>4</v>
      </c>
      <c r="G319" s="19">
        <v>4</v>
      </c>
      <c r="H319" s="19">
        <v>86</v>
      </c>
      <c r="I319" s="19">
        <v>27</v>
      </c>
      <c r="J319" s="20">
        <v>51.694915254237287</v>
      </c>
      <c r="K319" s="20">
        <v>10</v>
      </c>
      <c r="L319" s="20">
        <v>27.777777777777779</v>
      </c>
      <c r="M319" s="19">
        <v>0</v>
      </c>
      <c r="N319" s="20">
        <v>0</v>
      </c>
      <c r="O319" s="20">
        <v>10</v>
      </c>
      <c r="P319" s="20">
        <v>100</v>
      </c>
      <c r="Q319" s="20">
        <v>18.64406779661017</v>
      </c>
      <c r="R319" s="19">
        <v>0</v>
      </c>
      <c r="S319" s="20">
        <v>0</v>
      </c>
      <c r="T319" s="19">
        <v>0</v>
      </c>
      <c r="U319" s="20">
        <v>0</v>
      </c>
      <c r="V319" s="19">
        <v>0</v>
      </c>
      <c r="W319" s="118">
        <v>0</v>
      </c>
      <c r="X319" s="118">
        <v>0</v>
      </c>
      <c r="Y319" s="118">
        <v>0</v>
      </c>
      <c r="Z319" s="20">
        <v>16.666666666666664</v>
      </c>
      <c r="AA319" s="20">
        <v>47.222222222222221</v>
      </c>
      <c r="AB319" s="19">
        <v>4</v>
      </c>
      <c r="AC319" s="20">
        <v>6.1538461538461542</v>
      </c>
      <c r="AD319" s="20">
        <v>78.048780487804876</v>
      </c>
      <c r="AE319" s="20">
        <v>64.444444444444443</v>
      </c>
      <c r="AF319" s="20">
        <v>46.666666666666664</v>
      </c>
      <c r="AG319" s="20">
        <v>76</v>
      </c>
      <c r="AH319" s="20">
        <v>30.136986301369863</v>
      </c>
      <c r="AI319" s="20">
        <v>41.095890410958901</v>
      </c>
      <c r="AJ319" s="3">
        <v>700</v>
      </c>
      <c r="AK319" s="6">
        <v>4</v>
      </c>
      <c r="AL319" s="6">
        <v>21</v>
      </c>
      <c r="AM319" s="6">
        <v>0</v>
      </c>
      <c r="AN319" s="6">
        <v>28</v>
      </c>
      <c r="AO319" s="6">
        <v>8</v>
      </c>
      <c r="AP319" s="6">
        <v>0</v>
      </c>
      <c r="AQ319" s="6">
        <v>53</v>
      </c>
      <c r="AR319" s="6">
        <v>13</v>
      </c>
      <c r="AS319" s="6">
        <v>11.111111111111111</v>
      </c>
      <c r="AT319" s="138">
        <v>1</v>
      </c>
      <c r="AU319" s="138">
        <v>0</v>
      </c>
      <c r="AV319" s="138">
        <v>0</v>
      </c>
      <c r="AW319" s="138">
        <v>4</v>
      </c>
      <c r="AX319" s="138">
        <v>5</v>
      </c>
      <c r="AY319" s="6">
        <v>31.932773109243694</v>
      </c>
      <c r="AZ319" s="6">
        <v>5</v>
      </c>
      <c r="BA319" s="6">
        <v>12.820512820512819</v>
      </c>
      <c r="BB319" s="6">
        <v>9</v>
      </c>
      <c r="BC319" s="6">
        <v>20</v>
      </c>
      <c r="BD319" s="6">
        <v>16.129032258064516</v>
      </c>
      <c r="BE319" s="6">
        <v>0</v>
      </c>
      <c r="BF319" s="6">
        <v>0</v>
      </c>
      <c r="BG319" s="6">
        <v>6</v>
      </c>
      <c r="BH319" s="6">
        <v>7.0588235294117645</v>
      </c>
      <c r="BI319" s="6">
        <v>7</v>
      </c>
      <c r="BJ319" s="6">
        <v>25</v>
      </c>
      <c r="BK319" s="6">
        <v>4</v>
      </c>
    </row>
    <row r="320" spans="1:63" x14ac:dyDescent="0.35">
      <c r="A320" s="28">
        <v>314</v>
      </c>
      <c r="C320" s="18" t="s">
        <v>18</v>
      </c>
      <c r="D320" s="15">
        <v>733</v>
      </c>
      <c r="E320" s="19">
        <v>11</v>
      </c>
      <c r="F320" s="19">
        <v>31</v>
      </c>
      <c r="G320" s="19">
        <v>126</v>
      </c>
      <c r="H320" s="19">
        <v>532</v>
      </c>
      <c r="I320" s="19">
        <v>49</v>
      </c>
      <c r="J320" s="20">
        <v>54.570259208731244</v>
      </c>
      <c r="K320" s="20">
        <v>29</v>
      </c>
      <c r="L320" s="20">
        <v>8.4057971014492754</v>
      </c>
      <c r="M320" s="19">
        <v>0</v>
      </c>
      <c r="N320" s="20">
        <v>0</v>
      </c>
      <c r="O320" s="20">
        <v>35</v>
      </c>
      <c r="P320" s="20">
        <v>87.878787878787875</v>
      </c>
      <c r="Q320" s="20">
        <v>8.3086053412462899</v>
      </c>
      <c r="R320" s="19">
        <v>0</v>
      </c>
      <c r="S320" s="20">
        <v>0</v>
      </c>
      <c r="T320" s="19">
        <v>0</v>
      </c>
      <c r="U320" s="20">
        <v>0</v>
      </c>
      <c r="V320" s="19">
        <v>9</v>
      </c>
      <c r="W320" s="118">
        <v>17.307692307692307</v>
      </c>
      <c r="X320" s="118">
        <v>7</v>
      </c>
      <c r="Y320" s="118">
        <v>7.291666666666667</v>
      </c>
      <c r="Z320" s="20">
        <v>10</v>
      </c>
      <c r="AA320" s="20">
        <v>77.878787878787875</v>
      </c>
      <c r="AB320" s="19">
        <v>53</v>
      </c>
      <c r="AC320" s="20">
        <v>10.291262135922331</v>
      </c>
      <c r="AD320" s="20">
        <v>82.969432314410483</v>
      </c>
      <c r="AE320" s="20">
        <v>73.559322033898297</v>
      </c>
      <c r="AF320" s="20">
        <v>62.857142857142854</v>
      </c>
      <c r="AG320" s="20">
        <v>78.935698447893571</v>
      </c>
      <c r="AH320" s="20">
        <v>13.519313304721031</v>
      </c>
      <c r="AI320" s="20">
        <v>53.218884120171673</v>
      </c>
      <c r="AJ320" s="3">
        <v>763.51351351351354</v>
      </c>
      <c r="AK320" s="6">
        <v>270</v>
      </c>
      <c r="AL320" s="6">
        <v>115</v>
      </c>
      <c r="AM320" s="6">
        <v>0</v>
      </c>
      <c r="AN320" s="6">
        <v>0</v>
      </c>
      <c r="AO320" s="6">
        <v>0</v>
      </c>
      <c r="AP320" s="6">
        <v>4</v>
      </c>
      <c r="AQ320" s="6">
        <v>307</v>
      </c>
      <c r="AR320" s="6">
        <v>177</v>
      </c>
      <c r="AS320" s="6">
        <v>25.035360678925034</v>
      </c>
      <c r="AT320" s="138">
        <v>5</v>
      </c>
      <c r="AU320" s="138">
        <v>0</v>
      </c>
      <c r="AV320" s="138">
        <v>8</v>
      </c>
      <c r="AW320" s="138">
        <v>4</v>
      </c>
      <c r="AX320" s="138">
        <v>17</v>
      </c>
      <c r="AY320" s="6">
        <v>32.382310984308134</v>
      </c>
      <c r="AZ320" s="6">
        <v>4</v>
      </c>
      <c r="BA320" s="6">
        <v>1.1834319526627219</v>
      </c>
      <c r="BB320" s="6">
        <v>0</v>
      </c>
      <c r="BC320" s="6">
        <v>94</v>
      </c>
      <c r="BD320" s="6">
        <v>12.894375857338819</v>
      </c>
      <c r="BE320" s="6">
        <v>6</v>
      </c>
      <c r="BF320" s="6">
        <v>5.0420168067226889</v>
      </c>
      <c r="BG320" s="6">
        <v>53</v>
      </c>
      <c r="BH320" s="6">
        <v>10</v>
      </c>
      <c r="BI320" s="6">
        <v>29</v>
      </c>
      <c r="BJ320" s="6">
        <v>56.862745098039213</v>
      </c>
      <c r="BK320" s="6">
        <v>126</v>
      </c>
    </row>
    <row r="321" spans="1:63" x14ac:dyDescent="0.35">
      <c r="A321" s="28">
        <v>315</v>
      </c>
      <c r="C321" s="18"/>
      <c r="D321" s="15"/>
      <c r="E321" s="19"/>
      <c r="F321" s="19"/>
      <c r="G321" s="19"/>
      <c r="H321" s="19"/>
      <c r="I321" s="19"/>
      <c r="J321" s="20"/>
      <c r="K321" s="20"/>
      <c r="L321" s="20"/>
      <c r="M321" s="19"/>
      <c r="N321" s="20">
        <v>0.24311183144246357</v>
      </c>
      <c r="O321" s="20"/>
      <c r="P321" s="20"/>
      <c r="Q321" s="20"/>
      <c r="R321" s="19"/>
      <c r="S321" s="20"/>
      <c r="T321" s="19">
        <v>61</v>
      </c>
      <c r="U321" s="20">
        <v>4.8221343873517784</v>
      </c>
      <c r="V321" s="19">
        <v>110</v>
      </c>
      <c r="W321" s="20">
        <v>7.3578595317725757</v>
      </c>
      <c r="X321" s="19">
        <v>166</v>
      </c>
      <c r="Y321" s="20">
        <v>6.0254083484573497</v>
      </c>
      <c r="Z321" s="20">
        <v>12.887894883980991</v>
      </c>
      <c r="AA321" s="20">
        <v>72.192712701518971</v>
      </c>
      <c r="AB321" s="19">
        <v>1351</v>
      </c>
      <c r="AC321" s="20">
        <v>9.9616575726294059</v>
      </c>
      <c r="AD321" s="20">
        <v>80.613068029040065</v>
      </c>
      <c r="AE321" s="20">
        <v>64.053398058252426</v>
      </c>
      <c r="AF321" s="20">
        <v>58.000972762645922</v>
      </c>
      <c r="AG321" s="20">
        <v>77.800570816981804</v>
      </c>
      <c r="AH321" s="20">
        <v>21.475054229934923</v>
      </c>
      <c r="AI321" s="20">
        <v>48.056065409644582</v>
      </c>
      <c r="AJ321" s="3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>
        <v>63.112391930835734</v>
      </c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</row>
    <row r="322" spans="1:63" x14ac:dyDescent="0.35">
      <c r="A322" s="28">
        <v>316</v>
      </c>
      <c r="B322" s="21" t="s">
        <v>40</v>
      </c>
      <c r="C322" s="18" t="s">
        <v>26</v>
      </c>
      <c r="D322" s="15">
        <v>4804</v>
      </c>
      <c r="E322" s="19">
        <v>102</v>
      </c>
      <c r="F322" s="19">
        <v>401</v>
      </c>
      <c r="G322" s="19">
        <v>1256</v>
      </c>
      <c r="H322" s="19">
        <v>3060</v>
      </c>
      <c r="I322" s="19">
        <v>89</v>
      </c>
      <c r="J322" s="20">
        <v>31.890091590341381</v>
      </c>
      <c r="K322" s="20">
        <v>156</v>
      </c>
      <c r="L322" s="20">
        <v>6.3311688311688306</v>
      </c>
      <c r="M322" s="19">
        <v>89</v>
      </c>
      <c r="N322" s="20">
        <v>28.253968253968253</v>
      </c>
      <c r="O322" s="20">
        <v>186</v>
      </c>
      <c r="P322" s="20">
        <v>88.58695652173914</v>
      </c>
      <c r="Q322" s="20">
        <v>64.466257668711663</v>
      </c>
      <c r="R322" s="19">
        <v>381</v>
      </c>
      <c r="S322" s="20">
        <v>45.628742514970064</v>
      </c>
      <c r="T322" s="19">
        <v>141</v>
      </c>
      <c r="U322" s="20">
        <v>23.657718120805367</v>
      </c>
      <c r="V322" s="19">
        <v>79</v>
      </c>
      <c r="W322" s="20">
        <v>37.980769230769226</v>
      </c>
      <c r="X322" s="19">
        <v>228</v>
      </c>
      <c r="Y322" s="20">
        <v>27.975460122699385</v>
      </c>
      <c r="Z322" s="20">
        <v>17.297762478485371</v>
      </c>
      <c r="AA322" s="20">
        <v>4.4320137693631665</v>
      </c>
      <c r="AB322" s="19">
        <v>387</v>
      </c>
      <c r="AC322" s="20">
        <v>16.433121019108281</v>
      </c>
      <c r="AD322" s="20">
        <v>67.04491725768321</v>
      </c>
      <c r="AE322" s="20">
        <v>14.269788182831661</v>
      </c>
      <c r="AF322" s="20">
        <v>47.424242424242422</v>
      </c>
      <c r="AG322" s="20">
        <v>54.984709480122326</v>
      </c>
      <c r="AH322" s="20">
        <v>78.205804749340373</v>
      </c>
      <c r="AI322" s="20">
        <v>6.0686015831134563</v>
      </c>
      <c r="AJ322" s="3">
        <v>435.7421875</v>
      </c>
      <c r="AK322" s="6">
        <v>0</v>
      </c>
      <c r="AL322" s="6">
        <v>6</v>
      </c>
      <c r="AM322" s="6">
        <v>0</v>
      </c>
      <c r="AN322" s="6">
        <v>4462</v>
      </c>
      <c r="AO322" s="6">
        <v>0</v>
      </c>
      <c r="AP322" s="6">
        <v>8</v>
      </c>
      <c r="AQ322" s="6">
        <v>139</v>
      </c>
      <c r="AR322" s="6">
        <v>2274</v>
      </c>
      <c r="AS322" s="6">
        <v>48.683365446371226</v>
      </c>
      <c r="AT322" s="138">
        <v>211</v>
      </c>
      <c r="AU322" s="138">
        <v>127</v>
      </c>
      <c r="AV322" s="138">
        <v>0</v>
      </c>
      <c r="AW322" s="138">
        <v>4</v>
      </c>
      <c r="AX322" s="138">
        <v>342</v>
      </c>
      <c r="AY322" s="6">
        <v>79.473567794735672</v>
      </c>
      <c r="AZ322" s="6">
        <v>88</v>
      </c>
      <c r="BA322" s="6">
        <v>3.6666666666666665</v>
      </c>
      <c r="BB322" s="6">
        <v>0</v>
      </c>
      <c r="BC322" s="6">
        <v>1797</v>
      </c>
      <c r="BD322" s="6">
        <v>37.991543340380552</v>
      </c>
      <c r="BE322" s="6">
        <v>191</v>
      </c>
      <c r="BF322" s="6">
        <v>15.316760224538895</v>
      </c>
      <c r="BG322" s="6">
        <v>1403</v>
      </c>
      <c r="BH322" s="6">
        <v>46.564885496183209</v>
      </c>
      <c r="BI322" s="6">
        <v>76</v>
      </c>
      <c r="BJ322" s="6">
        <v>90.476190476190482</v>
      </c>
      <c r="BK322" s="6">
        <v>1256</v>
      </c>
    </row>
    <row r="323" spans="1:63" x14ac:dyDescent="0.35">
      <c r="A323" s="28">
        <v>317</v>
      </c>
      <c r="C323" s="18" t="s">
        <v>22</v>
      </c>
      <c r="D323" s="15">
        <v>552</v>
      </c>
      <c r="E323" s="19">
        <v>21</v>
      </c>
      <c r="F323" s="19">
        <v>56</v>
      </c>
      <c r="G323" s="19">
        <v>52</v>
      </c>
      <c r="H323" s="19">
        <v>438</v>
      </c>
      <c r="I323" s="19">
        <v>8</v>
      </c>
      <c r="J323" s="20">
        <v>47.10144927536232</v>
      </c>
      <c r="K323" s="20">
        <v>12</v>
      </c>
      <c r="L323" s="20">
        <v>3.3707865168539324</v>
      </c>
      <c r="M323" s="19">
        <v>0</v>
      </c>
      <c r="N323" s="20">
        <v>0</v>
      </c>
      <c r="O323" s="20">
        <v>8</v>
      </c>
      <c r="P323" s="20">
        <v>100</v>
      </c>
      <c r="Q323" s="20">
        <v>3.1712473572938689</v>
      </c>
      <c r="R323" s="19">
        <v>4</v>
      </c>
      <c r="S323" s="20">
        <v>11.111111111111111</v>
      </c>
      <c r="T323" s="19">
        <v>0</v>
      </c>
      <c r="U323" s="20">
        <v>0</v>
      </c>
      <c r="V323" s="19">
        <v>4</v>
      </c>
      <c r="W323" s="20">
        <v>21.052631578947366</v>
      </c>
      <c r="X323" s="19">
        <v>4</v>
      </c>
      <c r="Y323" s="20">
        <v>10.526315789473683</v>
      </c>
      <c r="Z323" s="20">
        <v>10.951008645533141</v>
      </c>
      <c r="AA323" s="20">
        <v>75.50432276657061</v>
      </c>
      <c r="AB323" s="19">
        <v>45</v>
      </c>
      <c r="AC323" s="20">
        <v>12.26158038147139</v>
      </c>
      <c r="AD323" s="20">
        <v>87.2340425531915</v>
      </c>
      <c r="AE323" s="20">
        <v>48.780487804878049</v>
      </c>
      <c r="AF323" s="20">
        <v>52.845528455284551</v>
      </c>
      <c r="AG323" s="20">
        <v>76.31578947368422</v>
      </c>
      <c r="AH323" s="20">
        <v>25.545171339563861</v>
      </c>
      <c r="AI323" s="20">
        <v>35.514018691588781</v>
      </c>
      <c r="AJ323" s="3">
        <v>617.07317073170736</v>
      </c>
      <c r="AK323" s="6">
        <v>4</v>
      </c>
      <c r="AL323" s="6">
        <v>7</v>
      </c>
      <c r="AM323" s="6">
        <v>26</v>
      </c>
      <c r="AN323" s="6">
        <v>482</v>
      </c>
      <c r="AO323" s="6">
        <v>0</v>
      </c>
      <c r="AP323" s="6">
        <v>0</v>
      </c>
      <c r="AQ323" s="6">
        <v>13</v>
      </c>
      <c r="AR323" s="6">
        <v>176</v>
      </c>
      <c r="AS323" s="6">
        <v>32.592592592592595</v>
      </c>
      <c r="AT323" s="138">
        <v>4</v>
      </c>
      <c r="AU323" s="138">
        <v>0</v>
      </c>
      <c r="AV323" s="138">
        <v>1</v>
      </c>
      <c r="AW323" s="138">
        <v>9</v>
      </c>
      <c r="AX323" s="138">
        <v>14</v>
      </c>
      <c r="AY323" s="6">
        <v>65.05576208178438</v>
      </c>
      <c r="AZ323" s="6">
        <v>0</v>
      </c>
      <c r="BA323" s="6">
        <v>0</v>
      </c>
      <c r="BB323" s="6">
        <v>0</v>
      </c>
      <c r="BC323" s="6">
        <v>43</v>
      </c>
      <c r="BD323" s="6">
        <v>7.8467153284671536</v>
      </c>
      <c r="BE323" s="6">
        <v>0</v>
      </c>
      <c r="BF323" s="6">
        <v>0</v>
      </c>
      <c r="BG323" s="6">
        <v>29</v>
      </c>
      <c r="BH323" s="6">
        <v>6.5909090909090899</v>
      </c>
      <c r="BI323" s="6">
        <v>0</v>
      </c>
      <c r="BJ323" s="6">
        <v>0</v>
      </c>
      <c r="BK323" s="6">
        <v>52</v>
      </c>
    </row>
    <row r="324" spans="1:63" x14ac:dyDescent="0.35">
      <c r="A324" s="28">
        <v>318</v>
      </c>
      <c r="C324" s="18" t="s">
        <v>134</v>
      </c>
      <c r="D324" s="15">
        <v>1566</v>
      </c>
      <c r="E324" s="19">
        <v>0</v>
      </c>
      <c r="F324" s="19">
        <v>13</v>
      </c>
      <c r="G324" s="19">
        <v>120</v>
      </c>
      <c r="H324" s="19">
        <v>1178</v>
      </c>
      <c r="I324" s="19">
        <v>257</v>
      </c>
      <c r="J324" s="20">
        <v>51.404853128991057</v>
      </c>
      <c r="K324" s="20">
        <v>29</v>
      </c>
      <c r="L324" s="20">
        <v>5.7199211045364891</v>
      </c>
      <c r="M324" s="19">
        <v>0</v>
      </c>
      <c r="N324" s="20">
        <v>0</v>
      </c>
      <c r="O324" s="20">
        <v>106</v>
      </c>
      <c r="P324" s="20">
        <v>89.719626168224295</v>
      </c>
      <c r="Q324" s="20">
        <v>22.567835870284579</v>
      </c>
      <c r="R324" s="19">
        <v>4</v>
      </c>
      <c r="S324" s="20">
        <v>4.3010752688172049</v>
      </c>
      <c r="T324" s="19">
        <v>6</v>
      </c>
      <c r="U324" s="20">
        <v>13.043478260869565</v>
      </c>
      <c r="V324" s="19">
        <v>3</v>
      </c>
      <c r="W324" s="118">
        <v>6.9767441860465116</v>
      </c>
      <c r="X324" s="19">
        <v>10</v>
      </c>
      <c r="Y324" s="20">
        <v>10.638297872340425</v>
      </c>
      <c r="Z324" s="20">
        <v>31.546391752577318</v>
      </c>
      <c r="AA324" s="20">
        <v>29.690721649484537</v>
      </c>
      <c r="AB324" s="19">
        <v>38</v>
      </c>
      <c r="AC324" s="20">
        <v>5.0666666666666664</v>
      </c>
      <c r="AD324" s="20">
        <v>64.21052631578948</v>
      </c>
      <c r="AE324" s="20">
        <v>44.370860927152314</v>
      </c>
      <c r="AF324" s="20">
        <v>52.380952380952387</v>
      </c>
      <c r="AG324" s="20">
        <v>54.265611257695689</v>
      </c>
      <c r="AH324" s="20">
        <v>50.360750360750359</v>
      </c>
      <c r="AI324" s="20">
        <v>21.645021645021643</v>
      </c>
      <c r="AJ324" s="3">
        <v>468.82716049382714</v>
      </c>
      <c r="AK324" s="6">
        <v>0</v>
      </c>
      <c r="AL324" s="6">
        <v>650</v>
      </c>
      <c r="AM324" s="6">
        <v>0</v>
      </c>
      <c r="AN324" s="6">
        <v>596</v>
      </c>
      <c r="AO324" s="6">
        <v>0</v>
      </c>
      <c r="AP324" s="6">
        <v>0</v>
      </c>
      <c r="AQ324" s="6">
        <v>248</v>
      </c>
      <c r="AR324" s="6">
        <v>29</v>
      </c>
      <c r="AS324" s="6">
        <v>1.8855656697009102</v>
      </c>
      <c r="AT324" s="138">
        <v>2</v>
      </c>
      <c r="AU324" s="138">
        <v>0</v>
      </c>
      <c r="AV324" s="138">
        <v>0</v>
      </c>
      <c r="AW324" s="138">
        <v>0</v>
      </c>
      <c r="AX324" s="138">
        <v>2</v>
      </c>
      <c r="AY324" s="6">
        <v>21.826729348556078</v>
      </c>
      <c r="AZ324" s="6">
        <v>22</v>
      </c>
      <c r="BA324" s="6">
        <v>4.4444444444444446</v>
      </c>
      <c r="BB324" s="6">
        <v>52</v>
      </c>
      <c r="BC324" s="6">
        <v>435</v>
      </c>
      <c r="BD324" s="6">
        <v>27.956298200514141</v>
      </c>
      <c r="BE324" s="6">
        <v>0</v>
      </c>
      <c r="BF324" s="6">
        <v>0</v>
      </c>
      <c r="BG324" s="6">
        <v>264</v>
      </c>
      <c r="BH324" s="6">
        <v>22.602739726027394</v>
      </c>
      <c r="BI324" s="6">
        <v>171</v>
      </c>
      <c r="BJ324" s="6">
        <v>67.322834645669289</v>
      </c>
      <c r="BK324" s="6">
        <v>120</v>
      </c>
    </row>
    <row r="325" spans="1:63" x14ac:dyDescent="0.35">
      <c r="A325" s="28">
        <v>319</v>
      </c>
      <c r="C325" s="18" t="s">
        <v>137</v>
      </c>
      <c r="D325" s="15">
        <v>1489</v>
      </c>
      <c r="E325" s="19">
        <v>28</v>
      </c>
      <c r="F325" s="19">
        <v>74</v>
      </c>
      <c r="G325" s="19">
        <v>282</v>
      </c>
      <c r="H325" s="19">
        <v>1059</v>
      </c>
      <c r="I325" s="19">
        <v>74</v>
      </c>
      <c r="J325" s="20">
        <v>41.034251175285426</v>
      </c>
      <c r="K325" s="20">
        <v>59</v>
      </c>
      <c r="L325" s="20">
        <v>7.6129032258064511</v>
      </c>
      <c r="M325" s="19">
        <v>55</v>
      </c>
      <c r="N325" s="20">
        <v>50.925925925925931</v>
      </c>
      <c r="O325" s="20">
        <v>82</v>
      </c>
      <c r="P325" s="20">
        <v>80.722891566265062</v>
      </c>
      <c r="Q325" s="20">
        <v>77.242888402625823</v>
      </c>
      <c r="R325" s="19">
        <v>142</v>
      </c>
      <c r="S325" s="20">
        <v>64.25339366515837</v>
      </c>
      <c r="T325" s="19">
        <v>61</v>
      </c>
      <c r="U325" s="20">
        <v>49.193548387096776</v>
      </c>
      <c r="V325" s="19">
        <v>61</v>
      </c>
      <c r="W325" s="20">
        <v>57.547169811320757</v>
      </c>
      <c r="X325" s="19">
        <v>117</v>
      </c>
      <c r="Y325" s="20">
        <v>52.941176470588239</v>
      </c>
      <c r="Z325" s="20">
        <v>11.523178807947019</v>
      </c>
      <c r="AA325" s="20">
        <v>5.0331125827814569</v>
      </c>
      <c r="AB325" s="19">
        <v>151</v>
      </c>
      <c r="AC325" s="20">
        <v>29.094412331406549</v>
      </c>
      <c r="AD325" s="20">
        <v>34.439178515007903</v>
      </c>
      <c r="AE325" s="20">
        <v>17.577197149643705</v>
      </c>
      <c r="AF325" s="20">
        <v>15.053763440860216</v>
      </c>
      <c r="AG325" s="20">
        <v>41.684210526315788</v>
      </c>
      <c r="AH325" s="20">
        <v>66.470588235294116</v>
      </c>
      <c r="AI325" s="20">
        <v>8.8235294117647065</v>
      </c>
      <c r="AJ325" s="3">
        <v>299.80053191489361</v>
      </c>
      <c r="AK325" s="6">
        <v>264</v>
      </c>
      <c r="AL325" s="6">
        <v>61</v>
      </c>
      <c r="AM325" s="6">
        <v>0</v>
      </c>
      <c r="AN325" s="6">
        <v>1111</v>
      </c>
      <c r="AO325" s="6">
        <v>0</v>
      </c>
      <c r="AP325" s="6">
        <v>0</v>
      </c>
      <c r="AQ325" s="6">
        <v>16</v>
      </c>
      <c r="AR325" s="6">
        <v>821</v>
      </c>
      <c r="AS325" s="6">
        <v>56.659765355417527</v>
      </c>
      <c r="AT325" s="138">
        <v>1</v>
      </c>
      <c r="AU325" s="138">
        <v>42</v>
      </c>
      <c r="AV325" s="138">
        <v>0</v>
      </c>
      <c r="AW325" s="138">
        <v>0</v>
      </c>
      <c r="AX325" s="138">
        <v>43</v>
      </c>
      <c r="AY325" s="6">
        <v>82.993675333801832</v>
      </c>
      <c r="AZ325" s="6">
        <v>36</v>
      </c>
      <c r="BA325" s="6">
        <v>4.6814044213263983</v>
      </c>
      <c r="BB325" s="6">
        <v>7</v>
      </c>
      <c r="BC325" s="6">
        <v>879</v>
      </c>
      <c r="BD325" s="6">
        <v>59.67413441955194</v>
      </c>
      <c r="BE325" s="6">
        <v>115</v>
      </c>
      <c r="BF325" s="6">
        <v>41.366906474820141</v>
      </c>
      <c r="BG325" s="6">
        <v>694</v>
      </c>
      <c r="BH325" s="6">
        <v>66.538830297219562</v>
      </c>
      <c r="BI325" s="6">
        <v>40</v>
      </c>
      <c r="BJ325" s="6">
        <v>56.338028169014088</v>
      </c>
      <c r="BK325" s="6">
        <v>282</v>
      </c>
    </row>
    <row r="326" spans="1:63" x14ac:dyDescent="0.35">
      <c r="A326" s="28">
        <v>320</v>
      </c>
      <c r="C326" s="18" t="s">
        <v>16</v>
      </c>
      <c r="D326" s="15">
        <v>6865</v>
      </c>
      <c r="E326" s="19">
        <v>53</v>
      </c>
      <c r="F326" s="19">
        <v>212</v>
      </c>
      <c r="G326" s="19">
        <v>778</v>
      </c>
      <c r="H326" s="19">
        <v>5131</v>
      </c>
      <c r="I326" s="19">
        <v>741</v>
      </c>
      <c r="J326" s="20">
        <v>53.503277494537507</v>
      </c>
      <c r="K326" s="20">
        <v>511</v>
      </c>
      <c r="L326" s="20">
        <v>17.811084001394214</v>
      </c>
      <c r="M326" s="19">
        <v>51</v>
      </c>
      <c r="N326" s="20">
        <v>13.858695652173914</v>
      </c>
      <c r="O326" s="20">
        <v>644</v>
      </c>
      <c r="P326" s="20">
        <v>87.306501547987608</v>
      </c>
      <c r="Q326" s="20">
        <v>48.65033546575129</v>
      </c>
      <c r="R326" s="19">
        <v>71</v>
      </c>
      <c r="S326" s="20">
        <v>14.059405940594061</v>
      </c>
      <c r="T326" s="19">
        <v>36</v>
      </c>
      <c r="U326" s="20">
        <v>16.363636363636363</v>
      </c>
      <c r="V326" s="19">
        <v>80</v>
      </c>
      <c r="W326" s="118">
        <v>28.169014084507044</v>
      </c>
      <c r="X326" s="118">
        <v>113</v>
      </c>
      <c r="Y326" s="118">
        <v>22.6</v>
      </c>
      <c r="Z326" s="20">
        <v>15.321428571428571</v>
      </c>
      <c r="AA326" s="20">
        <v>15.571428571428573</v>
      </c>
      <c r="AB326" s="19">
        <v>424</v>
      </c>
      <c r="AC326" s="20">
        <v>11.725663716814159</v>
      </c>
      <c r="AD326" s="20">
        <v>70.713073005093378</v>
      </c>
      <c r="AE326" s="20">
        <v>46.264262053735742</v>
      </c>
      <c r="AF326" s="20">
        <v>45.155993431855499</v>
      </c>
      <c r="AG326" s="20">
        <v>59.76399814900509</v>
      </c>
      <c r="AH326" s="20">
        <v>64.705882352941174</v>
      </c>
      <c r="AI326" s="20">
        <v>14.964447317388494</v>
      </c>
      <c r="AJ326" s="3">
        <v>442.25806451612902</v>
      </c>
      <c r="AK326" s="6">
        <v>5405</v>
      </c>
      <c r="AL326" s="6">
        <v>325</v>
      </c>
      <c r="AM326" s="6">
        <v>4</v>
      </c>
      <c r="AN326" s="6">
        <v>21</v>
      </c>
      <c r="AO326" s="6">
        <v>0</v>
      </c>
      <c r="AP326" s="6">
        <v>8</v>
      </c>
      <c r="AQ326" s="6">
        <v>759</v>
      </c>
      <c r="AR326" s="6">
        <v>1148</v>
      </c>
      <c r="AS326" s="6">
        <v>17.367624810892586</v>
      </c>
      <c r="AT326" s="138">
        <v>158</v>
      </c>
      <c r="AU326" s="138">
        <v>0</v>
      </c>
      <c r="AV326" s="138">
        <v>5</v>
      </c>
      <c r="AW326" s="138">
        <v>1</v>
      </c>
      <c r="AX326" s="138">
        <v>164</v>
      </c>
      <c r="AY326" s="6">
        <v>18.755649291955407</v>
      </c>
      <c r="AZ326" s="6">
        <v>38</v>
      </c>
      <c r="BA326" s="6">
        <v>1.3494318181818181</v>
      </c>
      <c r="BB326" s="6">
        <v>45</v>
      </c>
      <c r="BC326" s="6">
        <v>3175</v>
      </c>
      <c r="BD326" s="6">
        <v>46.608925425719313</v>
      </c>
      <c r="BE326" s="6">
        <v>158</v>
      </c>
      <c r="BF326" s="6">
        <v>20.413436692506458</v>
      </c>
      <c r="BG326" s="6">
        <v>2325</v>
      </c>
      <c r="BH326" s="6">
        <v>45.767716535433074</v>
      </c>
      <c r="BI326" s="6">
        <v>633</v>
      </c>
      <c r="BJ326" s="6">
        <v>86.122448979591837</v>
      </c>
      <c r="BK326" s="6">
        <v>778</v>
      </c>
    </row>
    <row r="327" spans="1:63" x14ac:dyDescent="0.35">
      <c r="A327" s="28">
        <v>321</v>
      </c>
      <c r="C327" s="18" t="s">
        <v>138</v>
      </c>
      <c r="D327" s="15">
        <v>4604</v>
      </c>
      <c r="E327" s="19">
        <v>60</v>
      </c>
      <c r="F327" s="19">
        <v>176</v>
      </c>
      <c r="G327" s="19">
        <v>513</v>
      </c>
      <c r="H327" s="19">
        <v>3159</v>
      </c>
      <c r="I327" s="19">
        <v>758</v>
      </c>
      <c r="J327" s="20">
        <v>54.71329278887923</v>
      </c>
      <c r="K327" s="20">
        <v>128</v>
      </c>
      <c r="L327" s="20">
        <v>7.3142857142857149</v>
      </c>
      <c r="M327" s="19">
        <v>3</v>
      </c>
      <c r="N327" s="20">
        <v>1.2931034482758621</v>
      </c>
      <c r="O327" s="20">
        <v>270</v>
      </c>
      <c r="P327" s="20">
        <v>84.328358208955223</v>
      </c>
      <c r="Q327" s="20">
        <v>23.053181386514719</v>
      </c>
      <c r="R327" s="19">
        <v>14</v>
      </c>
      <c r="S327" s="20">
        <v>5.4054054054054053</v>
      </c>
      <c r="T327" s="19">
        <v>17</v>
      </c>
      <c r="U327" s="20">
        <v>12.318840579710146</v>
      </c>
      <c r="V327" s="19">
        <v>14</v>
      </c>
      <c r="W327" s="20">
        <v>11.200000000000001</v>
      </c>
      <c r="X327" s="19">
        <v>28</v>
      </c>
      <c r="Y327" s="20">
        <v>11.111111111111111</v>
      </c>
      <c r="Z327" s="20">
        <v>19.20415224913495</v>
      </c>
      <c r="AA327" s="20">
        <v>51.672433679354093</v>
      </c>
      <c r="AB327" s="19">
        <v>248</v>
      </c>
      <c r="AC327" s="20">
        <v>10.872424375274003</v>
      </c>
      <c r="AD327" s="20">
        <v>71.313279530447531</v>
      </c>
      <c r="AE327" s="20">
        <v>52.649191299498042</v>
      </c>
      <c r="AF327" s="20">
        <v>42.754919499105547</v>
      </c>
      <c r="AG327" s="20">
        <v>65.919102923508206</v>
      </c>
      <c r="AH327" s="20">
        <v>38.461538461538467</v>
      </c>
      <c r="AI327" s="20">
        <v>31.072874493927127</v>
      </c>
      <c r="AJ327" s="3">
        <v>384.28853754940712</v>
      </c>
      <c r="AK327" s="6">
        <v>725</v>
      </c>
      <c r="AL327" s="6">
        <v>640</v>
      </c>
      <c r="AM327" s="6">
        <v>0</v>
      </c>
      <c r="AN327" s="6">
        <v>61</v>
      </c>
      <c r="AO327" s="6">
        <v>0</v>
      </c>
      <c r="AP327" s="6">
        <v>12</v>
      </c>
      <c r="AQ327" s="6">
        <v>2960</v>
      </c>
      <c r="AR327" s="6">
        <v>989</v>
      </c>
      <c r="AS327" s="6">
        <v>22.360388876328283</v>
      </c>
      <c r="AT327" s="138">
        <v>76</v>
      </c>
      <c r="AU327" s="138">
        <v>0</v>
      </c>
      <c r="AV327" s="138">
        <v>20</v>
      </c>
      <c r="AW327" s="138">
        <v>19</v>
      </c>
      <c r="AX327" s="138">
        <v>115</v>
      </c>
      <c r="AY327" s="6">
        <v>19.269776876267748</v>
      </c>
      <c r="AZ327" s="6">
        <v>10</v>
      </c>
      <c r="BA327" s="6">
        <v>0.57603686635944706</v>
      </c>
      <c r="BB327" s="6">
        <v>80</v>
      </c>
      <c r="BC327" s="6">
        <v>2087</v>
      </c>
      <c r="BD327" s="6">
        <v>45.508068033144347</v>
      </c>
      <c r="BE327" s="6">
        <v>93</v>
      </c>
      <c r="BF327" s="6">
        <v>18.058252427184467</v>
      </c>
      <c r="BG327" s="6">
        <v>1307</v>
      </c>
      <c r="BH327" s="6">
        <v>41.544818817546094</v>
      </c>
      <c r="BI327" s="6">
        <v>623</v>
      </c>
      <c r="BJ327" s="6">
        <v>83.066666666666663</v>
      </c>
      <c r="BK327" s="6">
        <v>513</v>
      </c>
    </row>
    <row r="328" spans="1:63" x14ac:dyDescent="0.35">
      <c r="A328" s="28">
        <v>322</v>
      </c>
      <c r="C328" s="18" t="s">
        <v>2</v>
      </c>
      <c r="D328" s="15">
        <v>400</v>
      </c>
      <c r="E328" s="19">
        <v>13</v>
      </c>
      <c r="F328" s="19">
        <v>23</v>
      </c>
      <c r="G328" s="19">
        <v>69</v>
      </c>
      <c r="H328" s="19">
        <v>283</v>
      </c>
      <c r="I328" s="19">
        <v>23</v>
      </c>
      <c r="J328" s="20">
        <v>50.5</v>
      </c>
      <c r="K328" s="20">
        <v>14</v>
      </c>
      <c r="L328" s="20">
        <v>8.9743589743589745</v>
      </c>
      <c r="M328" s="19">
        <v>10</v>
      </c>
      <c r="N328" s="20">
        <v>41.666666666666671</v>
      </c>
      <c r="O328" s="20">
        <v>40</v>
      </c>
      <c r="P328" s="20">
        <v>80</v>
      </c>
      <c r="Q328" s="20">
        <v>43.103448275862064</v>
      </c>
      <c r="R328" s="19">
        <v>18</v>
      </c>
      <c r="S328" s="20">
        <v>36.734693877551024</v>
      </c>
      <c r="T328" s="19">
        <v>7</v>
      </c>
      <c r="U328" s="20">
        <v>25</v>
      </c>
      <c r="V328" s="19">
        <v>14</v>
      </c>
      <c r="W328" s="20">
        <v>58.333333333333336</v>
      </c>
      <c r="X328" s="19">
        <v>18</v>
      </c>
      <c r="Y328" s="20">
        <v>36.734693877551024</v>
      </c>
      <c r="Z328" s="20">
        <v>23.188405797101449</v>
      </c>
      <c r="AA328" s="20">
        <v>2.8985507246376812</v>
      </c>
      <c r="AB328" s="19">
        <v>40</v>
      </c>
      <c r="AC328" s="20">
        <v>16.460905349794238</v>
      </c>
      <c r="AD328" s="20">
        <v>72.868217054263567</v>
      </c>
      <c r="AE328" s="20">
        <v>47.619047619047613</v>
      </c>
      <c r="AF328" s="20">
        <v>45.714285714285715</v>
      </c>
      <c r="AG328" s="20">
        <v>63.636363636363633</v>
      </c>
      <c r="AH328" s="20">
        <v>83.246073298429323</v>
      </c>
      <c r="AI328" s="20">
        <v>1.5706806282722512</v>
      </c>
      <c r="AJ328" s="3">
        <v>656.61764705882354</v>
      </c>
      <c r="AK328" s="6">
        <v>0</v>
      </c>
      <c r="AL328" s="6">
        <v>342</v>
      </c>
      <c r="AM328" s="6">
        <v>0</v>
      </c>
      <c r="AN328" s="6">
        <v>0</v>
      </c>
      <c r="AO328" s="6">
        <v>0</v>
      </c>
      <c r="AP328" s="6">
        <v>0</v>
      </c>
      <c r="AQ328" s="6">
        <v>22</v>
      </c>
      <c r="AR328" s="6">
        <v>58</v>
      </c>
      <c r="AS328" s="6">
        <v>15.183246073298429</v>
      </c>
      <c r="AT328" s="138"/>
      <c r="AU328" s="138"/>
      <c r="AV328" s="138"/>
      <c r="AW328" s="138"/>
      <c r="AX328" s="138"/>
      <c r="AY328" s="6">
        <v>91.105121293800536</v>
      </c>
      <c r="AZ328" s="6">
        <v>4</v>
      </c>
      <c r="BA328" s="6">
        <v>2.7586206896551726</v>
      </c>
      <c r="BB328" s="6">
        <v>3</v>
      </c>
      <c r="BC328" s="6">
        <v>17</v>
      </c>
      <c r="BD328" s="6">
        <v>4.2929292929292924</v>
      </c>
      <c r="BE328" s="6">
        <v>3</v>
      </c>
      <c r="BF328" s="6">
        <v>4.2857142857142856</v>
      </c>
      <c r="BG328" s="6">
        <v>13</v>
      </c>
      <c r="BH328" s="6">
        <v>4.5936395759717312</v>
      </c>
      <c r="BI328" s="6">
        <v>5</v>
      </c>
      <c r="BJ328" s="6">
        <v>20.833333333333336</v>
      </c>
      <c r="BK328" s="6">
        <v>69</v>
      </c>
    </row>
    <row r="329" spans="1:63" x14ac:dyDescent="0.35">
      <c r="A329" s="28">
        <v>323</v>
      </c>
      <c r="C329" s="18" t="s">
        <v>6</v>
      </c>
      <c r="D329" s="15">
        <v>860</v>
      </c>
      <c r="E329" s="19">
        <v>0</v>
      </c>
      <c r="F329" s="19">
        <v>0</v>
      </c>
      <c r="G329" s="19">
        <v>33</v>
      </c>
      <c r="H329" s="19">
        <v>472</v>
      </c>
      <c r="I329" s="19">
        <v>347</v>
      </c>
      <c r="J329" s="20">
        <v>50.813953488372086</v>
      </c>
      <c r="K329" s="20">
        <v>10</v>
      </c>
      <c r="L329" s="20">
        <v>5.7471264367816088</v>
      </c>
      <c r="M329" s="19">
        <v>0</v>
      </c>
      <c r="N329" s="20">
        <v>0</v>
      </c>
      <c r="O329" s="20">
        <v>71</v>
      </c>
      <c r="P329" s="20">
        <v>91.780821917808225</v>
      </c>
      <c r="Q329" s="20">
        <v>43.602484472049689</v>
      </c>
      <c r="R329" s="19">
        <v>0</v>
      </c>
      <c r="S329" s="20">
        <v>0</v>
      </c>
      <c r="T329" s="19">
        <v>0</v>
      </c>
      <c r="U329" s="20">
        <v>0</v>
      </c>
      <c r="V329" s="19">
        <v>0</v>
      </c>
      <c r="W329" s="20">
        <v>0</v>
      </c>
      <c r="X329" s="19">
        <v>0</v>
      </c>
      <c r="Y329" s="20">
        <v>0</v>
      </c>
      <c r="Z329" s="20">
        <v>42.528735632183903</v>
      </c>
      <c r="AA329" s="20">
        <v>15.517241379310345</v>
      </c>
      <c r="AB329" s="19">
        <v>22</v>
      </c>
      <c r="AC329" s="20">
        <v>6.6265060240963862</v>
      </c>
      <c r="AD329" s="20">
        <v>68.016194331983797</v>
      </c>
      <c r="AE329" s="20">
        <v>53.418803418803421</v>
      </c>
      <c r="AF329" s="20">
        <v>100</v>
      </c>
      <c r="AG329" s="20">
        <v>59.436008676789584</v>
      </c>
      <c r="AH329" s="20">
        <v>61.363636363636367</v>
      </c>
      <c r="AI329" s="20">
        <v>16.233766233766232</v>
      </c>
      <c r="AJ329" s="3">
        <v>437.19008264462809</v>
      </c>
      <c r="AK329" s="6">
        <v>0</v>
      </c>
      <c r="AL329" s="6">
        <v>769</v>
      </c>
      <c r="AM329" s="6">
        <v>0</v>
      </c>
      <c r="AN329" s="6">
        <v>3</v>
      </c>
      <c r="AO329" s="6">
        <v>0</v>
      </c>
      <c r="AP329" s="6">
        <v>0</v>
      </c>
      <c r="AQ329" s="6">
        <v>43</v>
      </c>
      <c r="AR329" s="6">
        <v>9</v>
      </c>
      <c r="AS329" s="6">
        <v>1.0739856801909307</v>
      </c>
      <c r="AT329" s="138">
        <v>0</v>
      </c>
      <c r="AU329" s="138">
        <v>0</v>
      </c>
      <c r="AV329" s="138">
        <v>0</v>
      </c>
      <c r="AW329" s="138">
        <v>0</v>
      </c>
      <c r="AX329" s="138">
        <v>0</v>
      </c>
      <c r="AY329" s="6">
        <v>14.267676767676768</v>
      </c>
      <c r="AZ329" s="6">
        <v>8</v>
      </c>
      <c r="BA329" s="6">
        <v>4.6783625730994149</v>
      </c>
      <c r="BB329" s="6">
        <v>69</v>
      </c>
      <c r="BC329" s="6">
        <v>246</v>
      </c>
      <c r="BD329" s="6">
        <v>28.839390386869873</v>
      </c>
      <c r="BE329" s="6">
        <v>0</v>
      </c>
      <c r="BF329" s="6">
        <v>0</v>
      </c>
      <c r="BG329" s="6">
        <v>109</v>
      </c>
      <c r="BH329" s="6">
        <v>23.191489361702128</v>
      </c>
      <c r="BI329" s="6">
        <v>133</v>
      </c>
      <c r="BJ329" s="6">
        <v>38.775510204081634</v>
      </c>
      <c r="BK329" s="6">
        <v>33</v>
      </c>
    </row>
    <row r="330" spans="1:63" x14ac:dyDescent="0.35">
      <c r="A330" s="28">
        <v>324</v>
      </c>
      <c r="C330" s="18" t="s">
        <v>10</v>
      </c>
      <c r="D330" s="15">
        <v>420</v>
      </c>
      <c r="E330" s="19">
        <v>12</v>
      </c>
      <c r="F330" s="19">
        <v>66</v>
      </c>
      <c r="G330" s="19">
        <v>18</v>
      </c>
      <c r="H330" s="19">
        <v>182</v>
      </c>
      <c r="I330" s="19">
        <v>148</v>
      </c>
      <c r="J330" s="20">
        <v>49.761904761904759</v>
      </c>
      <c r="K330" s="20">
        <v>9</v>
      </c>
      <c r="L330" s="20">
        <v>13.846153846153847</v>
      </c>
      <c r="M330" s="19">
        <v>0</v>
      </c>
      <c r="N330" s="20">
        <v>0</v>
      </c>
      <c r="O330" s="20">
        <v>23</v>
      </c>
      <c r="P330" s="20">
        <v>85</v>
      </c>
      <c r="Q330" s="20">
        <v>23.780487804878049</v>
      </c>
      <c r="R330" s="19">
        <v>0</v>
      </c>
      <c r="S330" s="20">
        <v>0</v>
      </c>
      <c r="T330" s="19">
        <v>0</v>
      </c>
      <c r="U330" s="20">
        <v>0</v>
      </c>
      <c r="V330" s="19">
        <v>0</v>
      </c>
      <c r="W330" s="118">
        <v>0</v>
      </c>
      <c r="X330" s="19">
        <v>0</v>
      </c>
      <c r="Y330" s="20">
        <v>0</v>
      </c>
      <c r="Z330" s="20">
        <v>10</v>
      </c>
      <c r="AA330" s="20">
        <v>60</v>
      </c>
      <c r="AB330" s="19">
        <v>16</v>
      </c>
      <c r="AC330" s="20">
        <v>15.53398058252427</v>
      </c>
      <c r="AD330" s="20">
        <v>57.47126436781609</v>
      </c>
      <c r="AE330" s="20">
        <v>34.020618556701031</v>
      </c>
      <c r="AF330" s="20">
        <v>31.428571428571427</v>
      </c>
      <c r="AG330" s="20">
        <v>46.527777777777779</v>
      </c>
      <c r="AH330" s="20">
        <v>36.781609195402297</v>
      </c>
      <c r="AI330" s="20">
        <v>31.03448275862069</v>
      </c>
      <c r="AJ330" s="3">
        <v>394.11764705882354</v>
      </c>
      <c r="AK330" s="6">
        <v>0</v>
      </c>
      <c r="AL330" s="6">
        <v>305</v>
      </c>
      <c r="AM330" s="6">
        <v>0</v>
      </c>
      <c r="AN330" s="6">
        <v>85</v>
      </c>
      <c r="AO330" s="6">
        <v>0</v>
      </c>
      <c r="AP330" s="6">
        <v>0</v>
      </c>
      <c r="AQ330" s="6">
        <v>8</v>
      </c>
      <c r="AR330" s="6">
        <v>53</v>
      </c>
      <c r="AS330" s="6">
        <v>13.184079601990051</v>
      </c>
      <c r="AT330" s="138">
        <v>2</v>
      </c>
      <c r="AU330" s="138">
        <v>0</v>
      </c>
      <c r="AV330" s="138">
        <v>0</v>
      </c>
      <c r="AW330" s="138">
        <v>1</v>
      </c>
      <c r="AX330" s="138">
        <v>3</v>
      </c>
      <c r="AY330" s="6">
        <v>47.340425531914896</v>
      </c>
      <c r="AZ330" s="6">
        <v>8</v>
      </c>
      <c r="BA330" s="6">
        <v>12.5</v>
      </c>
      <c r="BB330" s="6">
        <v>33</v>
      </c>
      <c r="BC330" s="6">
        <v>58</v>
      </c>
      <c r="BD330" s="6">
        <v>14.111922141119221</v>
      </c>
      <c r="BE330" s="6">
        <v>0</v>
      </c>
      <c r="BF330" s="6">
        <v>0</v>
      </c>
      <c r="BG330" s="6">
        <v>27</v>
      </c>
      <c r="BH330" s="6">
        <v>14.754098360655737</v>
      </c>
      <c r="BI330" s="6">
        <v>25</v>
      </c>
      <c r="BJ330" s="6">
        <v>17.241379310344829</v>
      </c>
      <c r="BK330" s="6">
        <v>18</v>
      </c>
    </row>
    <row r="331" spans="1:63" x14ac:dyDescent="0.35">
      <c r="A331" s="28">
        <v>325</v>
      </c>
      <c r="C331" s="18" t="s">
        <v>277</v>
      </c>
      <c r="D331" s="15">
        <v>426</v>
      </c>
      <c r="E331" s="19">
        <v>9</v>
      </c>
      <c r="F331" s="19">
        <v>29</v>
      </c>
      <c r="G331" s="19">
        <v>61</v>
      </c>
      <c r="H331" s="19">
        <v>320</v>
      </c>
      <c r="I331" s="19">
        <v>19</v>
      </c>
      <c r="J331" s="20">
        <v>51.173708920187785</v>
      </c>
      <c r="K331" s="20">
        <v>29</v>
      </c>
      <c r="L331" s="20">
        <v>14.948453608247423</v>
      </c>
      <c r="M331" s="19">
        <v>4</v>
      </c>
      <c r="N331" s="20">
        <v>12.5</v>
      </c>
      <c r="O331" s="20">
        <v>38</v>
      </c>
      <c r="P331" s="20">
        <v>79.069767441860463</v>
      </c>
      <c r="Q331" s="20">
        <v>22.343324250681199</v>
      </c>
      <c r="R331" s="19">
        <v>7</v>
      </c>
      <c r="S331" s="20">
        <v>21.212121212121211</v>
      </c>
      <c r="T331" s="19">
        <v>4</v>
      </c>
      <c r="U331" s="20">
        <v>26.666666666666668</v>
      </c>
      <c r="V331" s="19">
        <v>0</v>
      </c>
      <c r="W331" s="20">
        <v>0</v>
      </c>
      <c r="X331" s="19">
        <v>4</v>
      </c>
      <c r="Y331" s="20">
        <v>12.903225806451612</v>
      </c>
      <c r="Z331" s="20">
        <v>44.632768361581924</v>
      </c>
      <c r="AA331" s="20">
        <v>14.689265536723164</v>
      </c>
      <c r="AB331" s="19">
        <v>33</v>
      </c>
      <c r="AC331" s="20">
        <v>13.200000000000001</v>
      </c>
      <c r="AD331" s="20">
        <v>68.55345911949685</v>
      </c>
      <c r="AE331" s="20">
        <v>55.769230769230774</v>
      </c>
      <c r="AF331" s="20">
        <v>46.666666666666664</v>
      </c>
      <c r="AG331" s="20">
        <v>66.938775510204081</v>
      </c>
      <c r="AH331" s="20">
        <v>36.44859813084112</v>
      </c>
      <c r="AI331" s="20">
        <v>14.953271028037381</v>
      </c>
      <c r="AJ331" s="3">
        <v>477.38095238095241</v>
      </c>
      <c r="AK331" s="6">
        <v>0</v>
      </c>
      <c r="AL331" s="6">
        <v>274</v>
      </c>
      <c r="AM331" s="6">
        <v>0</v>
      </c>
      <c r="AN331" s="6">
        <v>117</v>
      </c>
      <c r="AO331" s="6">
        <v>0</v>
      </c>
      <c r="AP331" s="6">
        <v>0</v>
      </c>
      <c r="AQ331" s="6">
        <v>7</v>
      </c>
      <c r="AR331" s="6">
        <v>126</v>
      </c>
      <c r="AS331" s="6">
        <v>29.508196721311474</v>
      </c>
      <c r="AT331" s="138">
        <v>15</v>
      </c>
      <c r="AU331" s="138">
        <v>11</v>
      </c>
      <c r="AV331" s="138">
        <v>0</v>
      </c>
      <c r="AW331" s="138">
        <v>0</v>
      </c>
      <c r="AX331" s="138">
        <v>26</v>
      </c>
      <c r="AY331" s="6">
        <v>75.495049504950501</v>
      </c>
      <c r="AZ331" s="6">
        <v>3</v>
      </c>
      <c r="BA331" s="6">
        <v>1.5544041450777202</v>
      </c>
      <c r="BB331" s="6">
        <v>4</v>
      </c>
      <c r="BC331" s="6">
        <v>50</v>
      </c>
      <c r="BD331" s="6">
        <v>11.87648456057007</v>
      </c>
      <c r="BE331" s="6">
        <v>3</v>
      </c>
      <c r="BF331" s="6">
        <v>5.2631578947368416</v>
      </c>
      <c r="BG331" s="6">
        <v>40</v>
      </c>
      <c r="BH331" s="6">
        <v>12.738853503184714</v>
      </c>
      <c r="BI331" s="6">
        <v>10</v>
      </c>
      <c r="BJ331" s="6">
        <v>41.666666666666671</v>
      </c>
      <c r="BK331" s="6">
        <v>61</v>
      </c>
    </row>
    <row r="332" spans="1:63" x14ac:dyDescent="0.35">
      <c r="A332" s="28">
        <v>326</v>
      </c>
      <c r="C332" s="18" t="s">
        <v>1</v>
      </c>
      <c r="D332" s="15">
        <v>634</v>
      </c>
      <c r="E332" s="19">
        <v>7</v>
      </c>
      <c r="F332" s="19">
        <v>14</v>
      </c>
      <c r="G332" s="19">
        <v>45</v>
      </c>
      <c r="H332" s="19">
        <v>478</v>
      </c>
      <c r="I332" s="19">
        <v>93</v>
      </c>
      <c r="J332" s="20">
        <v>54.416403785488953</v>
      </c>
      <c r="K332" s="20">
        <v>32</v>
      </c>
      <c r="L332" s="20">
        <v>13.168724279835391</v>
      </c>
      <c r="M332" s="19">
        <v>7</v>
      </c>
      <c r="N332" s="20">
        <v>30.434782608695656</v>
      </c>
      <c r="O332" s="20">
        <v>57</v>
      </c>
      <c r="P332" s="20">
        <v>90.909090909090907</v>
      </c>
      <c r="Q332" s="20">
        <v>24.201680672268907</v>
      </c>
      <c r="R332" s="19">
        <v>0</v>
      </c>
      <c r="S332" s="20">
        <v>0</v>
      </c>
      <c r="T332" s="19">
        <v>4</v>
      </c>
      <c r="U332" s="20">
        <v>25</v>
      </c>
      <c r="V332" s="19">
        <v>3</v>
      </c>
      <c r="W332" s="20">
        <v>25</v>
      </c>
      <c r="X332" s="19">
        <v>6</v>
      </c>
      <c r="Y332" s="20">
        <v>18.75</v>
      </c>
      <c r="Z332" s="20">
        <v>41.201716738197426</v>
      </c>
      <c r="AA332" s="20">
        <v>26.180257510729614</v>
      </c>
      <c r="AB332" s="19">
        <v>30</v>
      </c>
      <c r="AC332" s="20">
        <v>7.8328981723237598</v>
      </c>
      <c r="AD332" s="20">
        <v>75.892857142857139</v>
      </c>
      <c r="AE332" s="20">
        <v>65.217391304347828</v>
      </c>
      <c r="AF332" s="20">
        <v>67.924528301886795</v>
      </c>
      <c r="AG332" s="20">
        <v>71.912832929782084</v>
      </c>
      <c r="AH332" s="20">
        <v>37.32193732193732</v>
      </c>
      <c r="AI332" s="20">
        <v>28.774928774928775</v>
      </c>
      <c r="AJ332" s="3">
        <v>688.671875</v>
      </c>
      <c r="AK332" s="6">
        <v>0</v>
      </c>
      <c r="AL332" s="6">
        <v>135</v>
      </c>
      <c r="AM332" s="6">
        <v>300</v>
      </c>
      <c r="AN332" s="6">
        <v>135</v>
      </c>
      <c r="AO332" s="6">
        <v>0</v>
      </c>
      <c r="AP332" s="6">
        <v>3</v>
      </c>
      <c r="AQ332" s="6">
        <v>29</v>
      </c>
      <c r="AR332" s="6">
        <v>75</v>
      </c>
      <c r="AS332" s="6">
        <v>12.116316639741518</v>
      </c>
      <c r="AT332" s="138">
        <v>3</v>
      </c>
      <c r="AU332" s="138">
        <v>0</v>
      </c>
      <c r="AV332" s="138">
        <v>1</v>
      </c>
      <c r="AW332" s="138">
        <v>3</v>
      </c>
      <c r="AX332" s="138">
        <v>7</v>
      </c>
      <c r="AY332" s="6">
        <v>42.255892255892256</v>
      </c>
      <c r="AZ332" s="6">
        <v>4</v>
      </c>
      <c r="BA332" s="6">
        <v>1.6949152542372881</v>
      </c>
      <c r="BB332" s="6">
        <v>22</v>
      </c>
      <c r="BC332" s="6">
        <v>35</v>
      </c>
      <c r="BD332" s="6">
        <v>5.6542810985460417</v>
      </c>
      <c r="BE332" s="6">
        <v>0</v>
      </c>
      <c r="BF332" s="6">
        <v>0</v>
      </c>
      <c r="BG332" s="6">
        <v>7</v>
      </c>
      <c r="BH332" s="6">
        <v>1.48619957537155</v>
      </c>
      <c r="BI332" s="6">
        <v>26</v>
      </c>
      <c r="BJ332" s="6">
        <v>29.213483146067414</v>
      </c>
      <c r="BK332" s="6">
        <v>45</v>
      </c>
    </row>
    <row r="333" spans="1:63" x14ac:dyDescent="0.35">
      <c r="A333" s="28">
        <v>327</v>
      </c>
      <c r="C333" s="18" t="s">
        <v>7</v>
      </c>
      <c r="D333" s="15">
        <v>1769</v>
      </c>
      <c r="E333" s="19">
        <v>7</v>
      </c>
      <c r="F333" s="19">
        <v>46</v>
      </c>
      <c r="G333" s="19">
        <v>40</v>
      </c>
      <c r="H333" s="19">
        <v>570</v>
      </c>
      <c r="I333" s="19">
        <v>1122</v>
      </c>
      <c r="J333" s="20">
        <v>51.158846806105139</v>
      </c>
      <c r="K333" s="20">
        <v>15</v>
      </c>
      <c r="L333" s="20">
        <v>13.888888888888889</v>
      </c>
      <c r="M333" s="19">
        <v>0</v>
      </c>
      <c r="N333" s="20">
        <v>0</v>
      </c>
      <c r="O333" s="20">
        <v>139</v>
      </c>
      <c r="P333" s="20">
        <v>79.104477611940297</v>
      </c>
      <c r="Q333" s="20">
        <v>75.63232572486119</v>
      </c>
      <c r="R333" s="19">
        <v>0</v>
      </c>
      <c r="S333" s="20">
        <v>0</v>
      </c>
      <c r="T333" s="19">
        <v>7</v>
      </c>
      <c r="U333" s="20">
        <v>46.666666666666664</v>
      </c>
      <c r="V333" s="19">
        <v>3</v>
      </c>
      <c r="W333" s="20">
        <v>42.857142857142854</v>
      </c>
      <c r="X333" s="19">
        <v>9</v>
      </c>
      <c r="Y333" s="20">
        <v>45</v>
      </c>
      <c r="Z333" s="20">
        <v>35.57692307692308</v>
      </c>
      <c r="AA333" s="20">
        <v>20.192307692307693</v>
      </c>
      <c r="AB333" s="19">
        <v>29</v>
      </c>
      <c r="AC333" s="20">
        <v>8.1232492997198875</v>
      </c>
      <c r="AD333" s="20">
        <v>65.845070422535215</v>
      </c>
      <c r="AE333" s="20">
        <v>43.20557491289199</v>
      </c>
      <c r="AF333" s="20">
        <v>77.464788732394368</v>
      </c>
      <c r="AG333" s="20">
        <v>51.966873706004137</v>
      </c>
      <c r="AH333" s="20">
        <v>56.64556962025317</v>
      </c>
      <c r="AI333" s="20">
        <v>13.924050632911392</v>
      </c>
      <c r="AJ333" s="3">
        <v>369.80582524271847</v>
      </c>
      <c r="AK333" s="6">
        <v>0</v>
      </c>
      <c r="AL333" s="6">
        <v>1617</v>
      </c>
      <c r="AM333" s="6">
        <v>0</v>
      </c>
      <c r="AN333" s="6">
        <v>60</v>
      </c>
      <c r="AO333" s="6">
        <v>0</v>
      </c>
      <c r="AP333" s="6">
        <v>5</v>
      </c>
      <c r="AQ333" s="6">
        <v>34</v>
      </c>
      <c r="AR333" s="6">
        <v>122</v>
      </c>
      <c r="AS333" s="6">
        <v>7.1638285378743394</v>
      </c>
      <c r="AT333" s="138">
        <v>1</v>
      </c>
      <c r="AU333" s="138">
        <v>0</v>
      </c>
      <c r="AV333" s="138">
        <v>0</v>
      </c>
      <c r="AW333" s="138">
        <v>0</v>
      </c>
      <c r="AX333" s="138">
        <v>1</v>
      </c>
      <c r="AY333" s="6">
        <v>17.239336492890995</v>
      </c>
      <c r="AZ333" s="6">
        <v>4</v>
      </c>
      <c r="BA333" s="6">
        <v>3.7383177570093453</v>
      </c>
      <c r="BB333" s="6">
        <v>166</v>
      </c>
      <c r="BC333" s="6">
        <v>610</v>
      </c>
      <c r="BD333" s="6">
        <v>34.698521046643918</v>
      </c>
      <c r="BE333" s="6">
        <v>5</v>
      </c>
      <c r="BF333" s="6">
        <v>12.195121951219512</v>
      </c>
      <c r="BG333" s="6">
        <v>99</v>
      </c>
      <c r="BH333" s="6">
        <v>17.647058823529413</v>
      </c>
      <c r="BI333" s="6">
        <v>507</v>
      </c>
      <c r="BJ333" s="6">
        <v>45.593525179856115</v>
      </c>
      <c r="BK333" s="6">
        <v>40</v>
      </c>
    </row>
    <row r="334" spans="1:63" x14ac:dyDescent="0.35">
      <c r="A334" s="28">
        <v>328</v>
      </c>
      <c r="C334" s="18" t="s">
        <v>278</v>
      </c>
      <c r="D334" s="15">
        <v>428</v>
      </c>
      <c r="E334" s="19">
        <v>4</v>
      </c>
      <c r="F334" s="19">
        <v>10</v>
      </c>
      <c r="G334" s="19">
        <v>47</v>
      </c>
      <c r="H334" s="19">
        <v>345</v>
      </c>
      <c r="I334" s="19">
        <v>30</v>
      </c>
      <c r="J334" s="20">
        <v>49.532710280373834</v>
      </c>
      <c r="K334" s="20">
        <v>20</v>
      </c>
      <c r="L334" s="20">
        <v>8.5836909871244629</v>
      </c>
      <c r="M334" s="19">
        <v>0</v>
      </c>
      <c r="N334" s="20">
        <v>0</v>
      </c>
      <c r="O334" s="20">
        <v>11</v>
      </c>
      <c r="P334" s="20">
        <v>50</v>
      </c>
      <c r="Q334" s="20">
        <v>14.320987654320987</v>
      </c>
      <c r="R334" s="19">
        <v>4</v>
      </c>
      <c r="S334" s="20">
        <v>9.5238095238095237</v>
      </c>
      <c r="T334" s="19">
        <v>4</v>
      </c>
      <c r="U334" s="20">
        <v>19.047619047619047</v>
      </c>
      <c r="V334" s="19">
        <v>6</v>
      </c>
      <c r="W334" s="20">
        <v>24</v>
      </c>
      <c r="X334" s="19">
        <v>3</v>
      </c>
      <c r="Y334" s="20">
        <v>7.6923076923076925</v>
      </c>
      <c r="Z334" s="20">
        <v>19.642857142857142</v>
      </c>
      <c r="AA334" s="20">
        <v>52.678571428571431</v>
      </c>
      <c r="AB334" s="19">
        <v>15</v>
      </c>
      <c r="AC334" s="20">
        <v>5.0847457627118651</v>
      </c>
      <c r="AD334" s="20">
        <v>78.443113772455092</v>
      </c>
      <c r="AE334" s="20">
        <v>72.189349112426044</v>
      </c>
      <c r="AF334" s="20">
        <v>66.666666666666657</v>
      </c>
      <c r="AG334" s="20">
        <v>74.838709677419359</v>
      </c>
      <c r="AH334" s="20">
        <v>31.40794223826715</v>
      </c>
      <c r="AI334" s="20">
        <v>35.379061371841154</v>
      </c>
      <c r="AJ334" s="3">
        <v>640.625</v>
      </c>
      <c r="AK334" s="6">
        <v>78</v>
      </c>
      <c r="AL334" s="6">
        <v>86</v>
      </c>
      <c r="AM334" s="6">
        <v>0</v>
      </c>
      <c r="AN334" s="6">
        <v>0</v>
      </c>
      <c r="AO334" s="6">
        <v>0</v>
      </c>
      <c r="AP334" s="6">
        <v>0</v>
      </c>
      <c r="AQ334" s="6">
        <v>235</v>
      </c>
      <c r="AR334" s="6">
        <v>52</v>
      </c>
      <c r="AS334" s="6">
        <v>12.590799031476999</v>
      </c>
      <c r="AT334" s="138">
        <v>0</v>
      </c>
      <c r="AU334" s="138">
        <v>0</v>
      </c>
      <c r="AV334" s="138">
        <v>2</v>
      </c>
      <c r="AW334" s="138">
        <v>1</v>
      </c>
      <c r="AX334" s="138">
        <v>3</v>
      </c>
      <c r="AY334" s="6">
        <v>20.574162679425836</v>
      </c>
      <c r="AZ334" s="6">
        <v>5</v>
      </c>
      <c r="BA334" s="6">
        <v>2.1645021645021645</v>
      </c>
      <c r="BB334" s="6">
        <v>0</v>
      </c>
      <c r="BC334" s="6">
        <v>76</v>
      </c>
      <c r="BD334" s="6">
        <v>17.592592592592592</v>
      </c>
      <c r="BE334" s="6">
        <v>5</v>
      </c>
      <c r="BF334" s="6">
        <v>9.2592592592592595</v>
      </c>
      <c r="BG334" s="6">
        <v>57</v>
      </c>
      <c r="BH334" s="6">
        <v>16.715542521994134</v>
      </c>
      <c r="BI334" s="6">
        <v>10</v>
      </c>
      <c r="BJ334" s="6">
        <v>35.714285714285715</v>
      </c>
      <c r="BK334" s="6">
        <v>47</v>
      </c>
    </row>
    <row r="335" spans="1:63" x14ac:dyDescent="0.35">
      <c r="A335" s="28">
        <v>329</v>
      </c>
      <c r="C335" s="18" t="s">
        <v>23</v>
      </c>
      <c r="D335" s="15">
        <v>12413</v>
      </c>
      <c r="E335" s="19">
        <v>319</v>
      </c>
      <c r="F335" s="19">
        <v>916</v>
      </c>
      <c r="G335" s="19">
        <v>1852</v>
      </c>
      <c r="H335" s="19">
        <v>8784</v>
      </c>
      <c r="I335" s="19">
        <v>857</v>
      </c>
      <c r="J335" s="20">
        <v>44.574236687343912</v>
      </c>
      <c r="K335" s="20">
        <v>245</v>
      </c>
      <c r="L335" s="20">
        <v>3.4497324697268379</v>
      </c>
      <c r="M335" s="19">
        <v>26</v>
      </c>
      <c r="N335" s="20">
        <v>5.3278688524590159</v>
      </c>
      <c r="O335" s="20">
        <v>237</v>
      </c>
      <c r="P335" s="20">
        <v>78.151260504201687</v>
      </c>
      <c r="Q335" s="20">
        <v>8.8844657559033742</v>
      </c>
      <c r="R335" s="19">
        <v>35</v>
      </c>
      <c r="S335" s="20">
        <v>2.5811209439528024</v>
      </c>
      <c r="T335" s="19">
        <v>21</v>
      </c>
      <c r="U335" s="20">
        <v>2.2245762711864407</v>
      </c>
      <c r="V335" s="19">
        <v>75</v>
      </c>
      <c r="W335" s="20">
        <v>19.685039370078741</v>
      </c>
      <c r="X335" s="19">
        <v>100</v>
      </c>
      <c r="Y335" s="20">
        <v>7.5131480090157767</v>
      </c>
      <c r="Z335" s="20">
        <v>31.370558375634516</v>
      </c>
      <c r="AA335" s="20">
        <v>47.68672951414068</v>
      </c>
      <c r="AB335" s="19">
        <v>618</v>
      </c>
      <c r="AC335" s="20">
        <v>7.4583635047067345</v>
      </c>
      <c r="AD335" s="20">
        <v>87.339331619537276</v>
      </c>
      <c r="AE335" s="20">
        <v>61.488348784765719</v>
      </c>
      <c r="AF335" s="20">
        <v>60.379103097549702</v>
      </c>
      <c r="AG335" s="20">
        <v>81.75471997461527</v>
      </c>
      <c r="AH335" s="20">
        <v>48.810315033896053</v>
      </c>
      <c r="AI335" s="20">
        <v>21.999202445832779</v>
      </c>
      <c r="AJ335" s="3">
        <v>661.24078624078629</v>
      </c>
      <c r="AK335" s="6">
        <v>33</v>
      </c>
      <c r="AL335" s="6">
        <v>2853</v>
      </c>
      <c r="AM335" s="6">
        <v>4167</v>
      </c>
      <c r="AN335" s="6">
        <v>301</v>
      </c>
      <c r="AO335" s="6">
        <v>0</v>
      </c>
      <c r="AP335" s="6">
        <v>4552</v>
      </c>
      <c r="AQ335" s="6">
        <v>238</v>
      </c>
      <c r="AR335" s="6">
        <v>4020</v>
      </c>
      <c r="AS335" s="6">
        <v>33.516758379189596</v>
      </c>
      <c r="AT335" s="138">
        <v>106</v>
      </c>
      <c r="AU335" s="138">
        <v>6</v>
      </c>
      <c r="AV335" s="138">
        <v>49</v>
      </c>
      <c r="AW335" s="138">
        <v>208</v>
      </c>
      <c r="AX335" s="138">
        <v>369</v>
      </c>
      <c r="AY335" s="6">
        <v>63.54316699144286</v>
      </c>
      <c r="AZ335" s="6">
        <v>36</v>
      </c>
      <c r="BA335" s="6">
        <v>0.5164992826398852</v>
      </c>
      <c r="BB335" s="6">
        <v>174</v>
      </c>
      <c r="BC335" s="6">
        <v>709</v>
      </c>
      <c r="BD335" s="6">
        <v>5.7492701913720401</v>
      </c>
      <c r="BE335" s="6">
        <v>27</v>
      </c>
      <c r="BF335" s="6">
        <v>1.4729950900163666</v>
      </c>
      <c r="BG335" s="6">
        <v>469</v>
      </c>
      <c r="BH335" s="6">
        <v>5.3698190977787954</v>
      </c>
      <c r="BI335" s="6">
        <v>80</v>
      </c>
      <c r="BJ335" s="6">
        <v>9.378663540445487</v>
      </c>
      <c r="BK335" s="6">
        <v>1852</v>
      </c>
    </row>
    <row r="336" spans="1:63" x14ac:dyDescent="0.35">
      <c r="A336" s="28">
        <v>330</v>
      </c>
      <c r="C336" s="18" t="s">
        <v>19</v>
      </c>
      <c r="D336" s="15">
        <v>633</v>
      </c>
      <c r="E336" s="19">
        <v>13</v>
      </c>
      <c r="F336" s="19">
        <v>46</v>
      </c>
      <c r="G336" s="19">
        <v>76</v>
      </c>
      <c r="H336" s="19">
        <v>476</v>
      </c>
      <c r="I336" s="19">
        <v>38</v>
      </c>
      <c r="J336" s="20">
        <v>56.240126382306478</v>
      </c>
      <c r="K336" s="20">
        <v>25</v>
      </c>
      <c r="L336" s="20">
        <v>7.7399380804953566</v>
      </c>
      <c r="M336" s="19">
        <v>0</v>
      </c>
      <c r="N336" s="20">
        <v>0</v>
      </c>
      <c r="O336" s="20">
        <v>29</v>
      </c>
      <c r="P336" s="20">
        <v>100</v>
      </c>
      <c r="Q336" s="20">
        <v>10.394265232974909</v>
      </c>
      <c r="R336" s="19">
        <v>0</v>
      </c>
      <c r="S336" s="20">
        <v>0</v>
      </c>
      <c r="T336" s="19">
        <v>10</v>
      </c>
      <c r="U336" s="20">
        <v>41.666666666666671</v>
      </c>
      <c r="V336" s="19">
        <v>0</v>
      </c>
      <c r="W336" s="20">
        <v>0</v>
      </c>
      <c r="X336" s="19">
        <v>10</v>
      </c>
      <c r="Y336" s="20">
        <v>25.641025641025639</v>
      </c>
      <c r="Z336" s="20">
        <v>20.125786163522015</v>
      </c>
      <c r="AA336" s="20">
        <v>54.088050314465406</v>
      </c>
      <c r="AB336" s="19">
        <v>45</v>
      </c>
      <c r="AC336" s="20">
        <v>12.064343163538874</v>
      </c>
      <c r="AD336" s="20">
        <v>79.581151832460733</v>
      </c>
      <c r="AE336" s="20">
        <v>53.546099290780148</v>
      </c>
      <c r="AF336" s="20">
        <v>37.5</v>
      </c>
      <c r="AG336" s="20">
        <v>72.054794520547944</v>
      </c>
      <c r="AH336" s="20">
        <v>39.14373088685015</v>
      </c>
      <c r="AI336" s="20">
        <v>30.581039755351679</v>
      </c>
      <c r="AJ336" s="3">
        <v>577.20588235294122</v>
      </c>
      <c r="AK336" s="6">
        <v>51</v>
      </c>
      <c r="AL336" s="6">
        <v>298</v>
      </c>
      <c r="AM336" s="6">
        <v>21</v>
      </c>
      <c r="AN336" s="6">
        <v>184</v>
      </c>
      <c r="AO336" s="6">
        <v>0</v>
      </c>
      <c r="AP336" s="6">
        <v>0</v>
      </c>
      <c r="AQ336" s="6">
        <v>57</v>
      </c>
      <c r="AR336" s="6">
        <v>121</v>
      </c>
      <c r="AS336" s="6">
        <v>20.268006700167504</v>
      </c>
      <c r="AT336" s="138">
        <v>4</v>
      </c>
      <c r="AU336" s="138">
        <v>0</v>
      </c>
      <c r="AV336" s="138">
        <v>0</v>
      </c>
      <c r="AW336" s="138">
        <v>3</v>
      </c>
      <c r="AX336" s="138">
        <v>7</v>
      </c>
      <c r="AY336" s="6">
        <v>38.785834738617204</v>
      </c>
      <c r="AZ336" s="6">
        <v>0</v>
      </c>
      <c r="BA336" s="6">
        <v>0</v>
      </c>
      <c r="BB336" s="6">
        <v>8</v>
      </c>
      <c r="BC336" s="6">
        <v>82</v>
      </c>
      <c r="BD336" s="6">
        <v>12.954186413902052</v>
      </c>
      <c r="BE336" s="6">
        <v>6</v>
      </c>
      <c r="BF336" s="6">
        <v>7.8947368421052628</v>
      </c>
      <c r="BG336" s="6">
        <v>63</v>
      </c>
      <c r="BH336" s="6">
        <v>13.291139240506327</v>
      </c>
      <c r="BI336" s="6">
        <v>6</v>
      </c>
      <c r="BJ336" s="6">
        <v>15.789473684210526</v>
      </c>
      <c r="BK336" s="6">
        <v>76</v>
      </c>
    </row>
    <row r="337" spans="1:63" x14ac:dyDescent="0.35">
      <c r="A337" s="28">
        <v>331</v>
      </c>
      <c r="C337" s="18" t="s">
        <v>12</v>
      </c>
      <c r="D337" s="15">
        <v>913</v>
      </c>
      <c r="E337" s="19">
        <v>51</v>
      </c>
      <c r="F337" s="19">
        <v>223</v>
      </c>
      <c r="G337" s="19">
        <v>208</v>
      </c>
      <c r="H337" s="19">
        <v>471</v>
      </c>
      <c r="I337" s="19">
        <v>10</v>
      </c>
      <c r="J337" s="20">
        <v>43.154435925520261</v>
      </c>
      <c r="K337" s="20">
        <v>43</v>
      </c>
      <c r="L337" s="20">
        <v>11.559139784946236</v>
      </c>
      <c r="M337" s="19">
        <v>12</v>
      </c>
      <c r="N337" s="20">
        <v>14.457831325301203</v>
      </c>
      <c r="O337" s="20">
        <v>26</v>
      </c>
      <c r="P337" s="20">
        <v>77.142857142857153</v>
      </c>
      <c r="Q337" s="20">
        <v>24.752475247524753</v>
      </c>
      <c r="R337" s="19">
        <v>39</v>
      </c>
      <c r="S337" s="20">
        <v>37.5</v>
      </c>
      <c r="T337" s="19">
        <v>21</v>
      </c>
      <c r="U337" s="20">
        <v>35.593220338983052</v>
      </c>
      <c r="V337" s="19">
        <v>12</v>
      </c>
      <c r="W337" s="20">
        <v>26.666666666666668</v>
      </c>
      <c r="X337" s="19">
        <v>35</v>
      </c>
      <c r="Y337" s="20">
        <v>34.313725490196077</v>
      </c>
      <c r="Z337" s="20">
        <v>23.275862068965516</v>
      </c>
      <c r="AA337" s="20">
        <v>18.103448275862068</v>
      </c>
      <c r="AB337" s="19">
        <v>111</v>
      </c>
      <c r="AC337" s="20">
        <v>35.463258785942493</v>
      </c>
      <c r="AD337" s="20">
        <v>47.826086956521742</v>
      </c>
      <c r="AE337" s="20">
        <v>15.425531914893616</v>
      </c>
      <c r="AF337" s="20">
        <v>29.655172413793103</v>
      </c>
      <c r="AG337" s="20">
        <v>44.186046511627907</v>
      </c>
      <c r="AH337" s="20">
        <v>63.775510204081634</v>
      </c>
      <c r="AI337" s="20">
        <v>10.714285714285714</v>
      </c>
      <c r="AJ337" s="3">
        <v>276.0542168674699</v>
      </c>
      <c r="AK337" s="6">
        <v>0</v>
      </c>
      <c r="AL337" s="6">
        <v>108</v>
      </c>
      <c r="AM337" s="6">
        <v>0</v>
      </c>
      <c r="AN337" s="6">
        <v>526</v>
      </c>
      <c r="AO337" s="6">
        <v>0</v>
      </c>
      <c r="AP337" s="6">
        <v>71</v>
      </c>
      <c r="AQ337" s="6">
        <v>155</v>
      </c>
      <c r="AR337" s="6">
        <v>616</v>
      </c>
      <c r="AS337" s="6">
        <v>69.135802469135797</v>
      </c>
      <c r="AT337" s="138">
        <v>3</v>
      </c>
      <c r="AU337" s="138">
        <v>26</v>
      </c>
      <c r="AV337" s="138">
        <v>0</v>
      </c>
      <c r="AW337" s="138">
        <v>7</v>
      </c>
      <c r="AX337" s="138">
        <v>36</v>
      </c>
      <c r="AY337" s="6">
        <v>88.735632183908038</v>
      </c>
      <c r="AZ337" s="6">
        <v>17</v>
      </c>
      <c r="BA337" s="6">
        <v>4.7091412742382275</v>
      </c>
      <c r="BB337" s="6">
        <v>3</v>
      </c>
      <c r="BC337" s="6">
        <v>266</v>
      </c>
      <c r="BD337" s="6">
        <v>29.424778761061948</v>
      </c>
      <c r="BE337" s="6">
        <v>35</v>
      </c>
      <c r="BF337" s="6">
        <v>16.908212560386474</v>
      </c>
      <c r="BG337" s="6">
        <v>187</v>
      </c>
      <c r="BH337" s="6">
        <v>39.702760084925693</v>
      </c>
      <c r="BI337" s="6">
        <v>8</v>
      </c>
      <c r="BJ337" s="6">
        <v>72.727272727272734</v>
      </c>
      <c r="BK337" s="6">
        <v>208</v>
      </c>
    </row>
    <row r="338" spans="1:63" x14ac:dyDescent="0.35">
      <c r="A338" s="28">
        <v>332</v>
      </c>
      <c r="C338" s="18" t="s">
        <v>13</v>
      </c>
      <c r="D338" s="15">
        <v>321</v>
      </c>
      <c r="E338" s="19">
        <v>6</v>
      </c>
      <c r="F338" s="19">
        <v>29</v>
      </c>
      <c r="G338" s="19">
        <v>37</v>
      </c>
      <c r="H338" s="19">
        <v>229</v>
      </c>
      <c r="I338" s="19">
        <v>26</v>
      </c>
      <c r="J338" s="20">
        <v>44.859813084112147</v>
      </c>
      <c r="K338" s="20">
        <v>15</v>
      </c>
      <c r="L338" s="20">
        <v>11.71875</v>
      </c>
      <c r="M338" s="19">
        <v>4</v>
      </c>
      <c r="N338" s="20">
        <v>28.571428571428569</v>
      </c>
      <c r="O338" s="20">
        <v>17</v>
      </c>
      <c r="P338" s="20">
        <v>100</v>
      </c>
      <c r="Q338" s="20">
        <v>33.574007220216608</v>
      </c>
      <c r="R338" s="19">
        <v>4</v>
      </c>
      <c r="S338" s="20">
        <v>20</v>
      </c>
      <c r="T338" s="19">
        <v>0</v>
      </c>
      <c r="U338" s="20">
        <v>0</v>
      </c>
      <c r="V338" s="19">
        <v>0</v>
      </c>
      <c r="W338" s="20">
        <v>0</v>
      </c>
      <c r="X338" s="19">
        <v>0</v>
      </c>
      <c r="Y338" s="20">
        <v>0</v>
      </c>
      <c r="Z338" s="20">
        <v>21.367521367521366</v>
      </c>
      <c r="AA338" s="20">
        <v>20.512820512820511</v>
      </c>
      <c r="AB338" s="19">
        <v>22</v>
      </c>
      <c r="AC338" s="20">
        <v>19.298245614035086</v>
      </c>
      <c r="AD338" s="20">
        <v>44.53125</v>
      </c>
      <c r="AE338" s="20">
        <v>20</v>
      </c>
      <c r="AF338" s="20">
        <v>18.64406779661017</v>
      </c>
      <c r="AG338" s="20">
        <v>39.751552795031053</v>
      </c>
      <c r="AH338" s="20">
        <v>53.571428571428569</v>
      </c>
      <c r="AI338" s="20">
        <v>14.285714285714285</v>
      </c>
      <c r="AJ338" s="3">
        <v>350.98039215686276</v>
      </c>
      <c r="AK338" s="6">
        <v>0</v>
      </c>
      <c r="AL338" s="6">
        <v>89</v>
      </c>
      <c r="AM338" s="6">
        <v>0</v>
      </c>
      <c r="AN338" s="6">
        <v>199</v>
      </c>
      <c r="AO338" s="6">
        <v>0</v>
      </c>
      <c r="AP338" s="6">
        <v>0</v>
      </c>
      <c r="AQ338" s="6">
        <v>20</v>
      </c>
      <c r="AR338" s="6">
        <v>101</v>
      </c>
      <c r="AS338" s="6">
        <v>32.26837060702875</v>
      </c>
      <c r="AT338" s="138">
        <v>0</v>
      </c>
      <c r="AU338" s="138">
        <v>33</v>
      </c>
      <c r="AV338" s="138">
        <v>0</v>
      </c>
      <c r="AW338" s="138">
        <v>0</v>
      </c>
      <c r="AX338" s="138">
        <v>33</v>
      </c>
      <c r="AY338" s="6">
        <v>64.784053156146186</v>
      </c>
      <c r="AZ338" s="6">
        <v>6</v>
      </c>
      <c r="BA338" s="6">
        <v>5.4054054054054053</v>
      </c>
      <c r="BB338" s="6">
        <v>0</v>
      </c>
      <c r="BC338" s="6">
        <v>94</v>
      </c>
      <c r="BD338" s="6">
        <v>29.19254658385093</v>
      </c>
      <c r="BE338" s="6">
        <v>3</v>
      </c>
      <c r="BF338" s="6">
        <v>9.67741935483871</v>
      </c>
      <c r="BG338" s="6">
        <v>75</v>
      </c>
      <c r="BH338" s="6">
        <v>32.467532467532465</v>
      </c>
      <c r="BI338" s="6">
        <v>9</v>
      </c>
      <c r="BJ338" s="6">
        <v>36</v>
      </c>
      <c r="BK338" s="6">
        <v>37</v>
      </c>
    </row>
    <row r="339" spans="1:63" x14ac:dyDescent="0.35">
      <c r="A339" s="28">
        <v>333</v>
      </c>
      <c r="C339" s="18" t="s">
        <v>4</v>
      </c>
      <c r="D339" s="15">
        <v>1763</v>
      </c>
      <c r="E339" s="19">
        <v>6</v>
      </c>
      <c r="F339" s="19">
        <v>8</v>
      </c>
      <c r="G339" s="19">
        <v>13</v>
      </c>
      <c r="H339" s="19">
        <v>356</v>
      </c>
      <c r="I339" s="19">
        <v>1387</v>
      </c>
      <c r="J339" s="20">
        <v>53.431650595575718</v>
      </c>
      <c r="K339" s="20">
        <v>4</v>
      </c>
      <c r="L339" s="20">
        <v>9.5238095238095237</v>
      </c>
      <c r="M339" s="19">
        <v>0</v>
      </c>
      <c r="N339" s="20">
        <v>0</v>
      </c>
      <c r="O339" s="20">
        <v>115</v>
      </c>
      <c r="P339" s="20">
        <v>79.464285714285708</v>
      </c>
      <c r="Q339" s="20">
        <v>82.120838471023433</v>
      </c>
      <c r="R339" s="19">
        <v>0</v>
      </c>
      <c r="S339" s="20">
        <v>0</v>
      </c>
      <c r="T339" s="19">
        <v>0</v>
      </c>
      <c r="U339" s="20">
        <v>0</v>
      </c>
      <c r="V339" s="19">
        <v>0</v>
      </c>
      <c r="W339" s="20">
        <v>0</v>
      </c>
      <c r="X339" s="19">
        <v>0</v>
      </c>
      <c r="Y339" s="20">
        <v>0</v>
      </c>
      <c r="Z339" s="20">
        <v>38</v>
      </c>
      <c r="AA339" s="20">
        <v>28.000000000000004</v>
      </c>
      <c r="AB339" s="19">
        <v>20</v>
      </c>
      <c r="AC339" s="20">
        <v>9.0497737556561084</v>
      </c>
      <c r="AD339" s="20">
        <v>65.425531914893625</v>
      </c>
      <c r="AE339" s="20">
        <v>46.24277456647399</v>
      </c>
      <c r="AF339" s="20">
        <v>52.380952380952387</v>
      </c>
      <c r="AG339" s="20">
        <v>55.835962145110408</v>
      </c>
      <c r="AH339" s="20">
        <v>51.030927835051543</v>
      </c>
      <c r="AI339" s="20">
        <v>9.7938144329896915</v>
      </c>
      <c r="AJ339" s="3">
        <v>379.28571428571428</v>
      </c>
      <c r="AK339" s="6">
        <v>6</v>
      </c>
      <c r="AL339" s="6">
        <v>1639</v>
      </c>
      <c r="AM339" s="6">
        <v>6</v>
      </c>
      <c r="AN339" s="6">
        <v>0</v>
      </c>
      <c r="AO339" s="6">
        <v>0</v>
      </c>
      <c r="AP339" s="6">
        <v>4</v>
      </c>
      <c r="AQ339" s="6">
        <v>51</v>
      </c>
      <c r="AR339" s="6">
        <v>28</v>
      </c>
      <c r="AS339" s="6">
        <v>1.6706443914081146</v>
      </c>
      <c r="AT339" s="138">
        <v>0</v>
      </c>
      <c r="AU339" s="138">
        <v>0</v>
      </c>
      <c r="AV339" s="138">
        <v>0</v>
      </c>
      <c r="AW339" s="138">
        <v>0</v>
      </c>
      <c r="AX339" s="138">
        <v>0</v>
      </c>
      <c r="AY339" s="6">
        <v>4.9232736572890028</v>
      </c>
      <c r="AZ339" s="6">
        <v>0</v>
      </c>
      <c r="BA339" s="6">
        <v>0</v>
      </c>
      <c r="BB339" s="6">
        <v>318</v>
      </c>
      <c r="BC339" s="6">
        <v>448</v>
      </c>
      <c r="BD339" s="6">
        <v>25.895953757225431</v>
      </c>
      <c r="BE339" s="6">
        <v>0</v>
      </c>
      <c r="BF339" s="6">
        <v>0</v>
      </c>
      <c r="BG339" s="6">
        <v>18</v>
      </c>
      <c r="BH339" s="6">
        <v>5.070422535211268</v>
      </c>
      <c r="BI339" s="6">
        <v>428</v>
      </c>
      <c r="BJ339" s="6">
        <v>31.424375917767989</v>
      </c>
      <c r="BK339" s="6">
        <v>13</v>
      </c>
    </row>
    <row r="340" spans="1:63" x14ac:dyDescent="0.35">
      <c r="A340" s="28">
        <v>334</v>
      </c>
      <c r="C340" s="18" t="s">
        <v>279</v>
      </c>
      <c r="D340" s="15">
        <v>372</v>
      </c>
      <c r="E340" s="19">
        <v>7</v>
      </c>
      <c r="F340" s="19">
        <v>21</v>
      </c>
      <c r="G340" s="19">
        <v>47</v>
      </c>
      <c r="H340" s="19">
        <v>293</v>
      </c>
      <c r="I340" s="19">
        <v>9</v>
      </c>
      <c r="J340" s="20">
        <v>51.612903225806448</v>
      </c>
      <c r="K340" s="20">
        <v>13</v>
      </c>
      <c r="L340" s="20">
        <v>5.1587301587301582</v>
      </c>
      <c r="M340" s="19">
        <v>0</v>
      </c>
      <c r="N340" s="20">
        <v>0</v>
      </c>
      <c r="O340" s="20">
        <v>7</v>
      </c>
      <c r="P340" s="20">
        <v>100</v>
      </c>
      <c r="Q340" s="20">
        <v>2.9940119760479043</v>
      </c>
      <c r="R340" s="19">
        <v>0</v>
      </c>
      <c r="S340" s="20">
        <v>0</v>
      </c>
      <c r="T340" s="19">
        <v>3</v>
      </c>
      <c r="U340" s="20">
        <v>18.75</v>
      </c>
      <c r="V340" s="19">
        <v>0</v>
      </c>
      <c r="W340" s="20">
        <v>0</v>
      </c>
      <c r="X340" s="19">
        <v>3</v>
      </c>
      <c r="Y340" s="20">
        <v>9.67741935483871</v>
      </c>
      <c r="Z340" s="20">
        <v>28.979591836734691</v>
      </c>
      <c r="AA340" s="20">
        <v>40.816326530612244</v>
      </c>
      <c r="AB340" s="19">
        <v>28</v>
      </c>
      <c r="AC340" s="20">
        <v>12.962962962962962</v>
      </c>
      <c r="AD340" s="20">
        <v>69.7841726618705</v>
      </c>
      <c r="AE340" s="20">
        <v>43.333333333333336</v>
      </c>
      <c r="AF340" s="20">
        <v>40</v>
      </c>
      <c r="AG340" s="20">
        <v>61.467889908256879</v>
      </c>
      <c r="AH340" s="20">
        <v>40.211640211640209</v>
      </c>
      <c r="AI340" s="20">
        <v>27.513227513227513</v>
      </c>
      <c r="AJ340" s="3">
        <v>450</v>
      </c>
      <c r="AK340" s="6">
        <v>16</v>
      </c>
      <c r="AL340" s="6">
        <v>256</v>
      </c>
      <c r="AM340" s="6">
        <v>0</v>
      </c>
      <c r="AN340" s="6">
        <v>0</v>
      </c>
      <c r="AO340" s="6">
        <v>0</v>
      </c>
      <c r="AP340" s="6">
        <v>0</v>
      </c>
      <c r="AQ340" s="6">
        <v>94</v>
      </c>
      <c r="AR340" s="6">
        <v>97</v>
      </c>
      <c r="AS340" s="6">
        <v>26.944444444444443</v>
      </c>
      <c r="AT340" s="138">
        <v>1</v>
      </c>
      <c r="AU340" s="138">
        <v>0</v>
      </c>
      <c r="AV340" s="138">
        <v>2</v>
      </c>
      <c r="AW340" s="138">
        <v>1</v>
      </c>
      <c r="AX340" s="138">
        <v>4</v>
      </c>
      <c r="AY340" s="6">
        <v>58.288770053475936</v>
      </c>
      <c r="AZ340" s="6">
        <v>0</v>
      </c>
      <c r="BA340" s="6">
        <v>0</v>
      </c>
      <c r="BB340" s="6">
        <v>0</v>
      </c>
      <c r="BC340" s="6">
        <v>94</v>
      </c>
      <c r="BD340" s="6">
        <v>25.066666666666666</v>
      </c>
      <c r="BE340" s="6">
        <v>4</v>
      </c>
      <c r="BF340" s="6">
        <v>9.5238095238095237</v>
      </c>
      <c r="BG340" s="6">
        <v>78</v>
      </c>
      <c r="BH340" s="6">
        <v>26.351351351351347</v>
      </c>
      <c r="BI340" s="6">
        <v>4</v>
      </c>
      <c r="BJ340" s="6">
        <v>57.142857142857139</v>
      </c>
      <c r="BK340" s="6">
        <v>47</v>
      </c>
    </row>
    <row r="341" spans="1:63" x14ac:dyDescent="0.35">
      <c r="A341" s="28">
        <v>335</v>
      </c>
      <c r="C341" s="18" t="s">
        <v>15</v>
      </c>
      <c r="D341" s="15">
        <v>600</v>
      </c>
      <c r="E341" s="19">
        <v>0</v>
      </c>
      <c r="F341" s="19">
        <v>15</v>
      </c>
      <c r="G341" s="19">
        <v>35</v>
      </c>
      <c r="H341" s="19">
        <v>402</v>
      </c>
      <c r="I341" s="19">
        <v>142</v>
      </c>
      <c r="J341" s="20">
        <v>52.333333333333329</v>
      </c>
      <c r="K341" s="20">
        <v>32</v>
      </c>
      <c r="L341" s="20">
        <v>20.382165605095544</v>
      </c>
      <c r="M341" s="19">
        <v>4</v>
      </c>
      <c r="N341" s="20">
        <v>19.047619047619047</v>
      </c>
      <c r="O341" s="20">
        <v>52</v>
      </c>
      <c r="P341" s="20">
        <v>85.106382978723403</v>
      </c>
      <c r="Q341" s="20">
        <v>46.209386281588451</v>
      </c>
      <c r="R341" s="19">
        <v>7</v>
      </c>
      <c r="S341" s="20">
        <v>33.333333333333329</v>
      </c>
      <c r="T341" s="19">
        <v>4</v>
      </c>
      <c r="U341" s="20">
        <v>33.333333333333329</v>
      </c>
      <c r="V341" s="19">
        <v>10</v>
      </c>
      <c r="W341" s="20">
        <v>55.555555555555557</v>
      </c>
      <c r="X341" s="19">
        <v>12</v>
      </c>
      <c r="Y341" s="20">
        <v>44.444444444444443</v>
      </c>
      <c r="Z341" s="20">
        <v>22.818791946308725</v>
      </c>
      <c r="AA341" s="20">
        <v>20.134228187919462</v>
      </c>
      <c r="AB341" s="19">
        <v>21</v>
      </c>
      <c r="AC341" s="20">
        <v>10.344827586206897</v>
      </c>
      <c r="AD341" s="20">
        <v>56.185567010309278</v>
      </c>
      <c r="AE341" s="20">
        <v>30.046948356807512</v>
      </c>
      <c r="AF341" s="20">
        <v>26.666666666666668</v>
      </c>
      <c r="AG341" s="20">
        <v>43.386243386243386</v>
      </c>
      <c r="AH341" s="20">
        <v>38.829787234042549</v>
      </c>
      <c r="AI341" s="20">
        <v>26.595744680851062</v>
      </c>
      <c r="AJ341" s="3">
        <v>370.73170731707319</v>
      </c>
      <c r="AK341" s="6">
        <v>0</v>
      </c>
      <c r="AL341" s="6">
        <v>192</v>
      </c>
      <c r="AM341" s="6">
        <v>0</v>
      </c>
      <c r="AN341" s="6">
        <v>239</v>
      </c>
      <c r="AO341" s="6">
        <v>0</v>
      </c>
      <c r="AP341" s="6">
        <v>76</v>
      </c>
      <c r="AQ341" s="6">
        <v>47</v>
      </c>
      <c r="AR341" s="6">
        <v>43</v>
      </c>
      <c r="AS341" s="6">
        <v>7.3883161512027495</v>
      </c>
      <c r="AT341" s="138">
        <v>5</v>
      </c>
      <c r="AU341" s="138">
        <v>2</v>
      </c>
      <c r="AV341" s="138">
        <v>0</v>
      </c>
      <c r="AW341" s="138">
        <v>0</v>
      </c>
      <c r="AX341" s="138">
        <v>7</v>
      </c>
      <c r="AY341" s="6">
        <v>31.625441696113079</v>
      </c>
      <c r="AZ341" s="6">
        <v>10</v>
      </c>
      <c r="BA341" s="6">
        <v>6.2111801242236027</v>
      </c>
      <c r="BB341" s="6">
        <v>24</v>
      </c>
      <c r="BC341" s="6">
        <v>85</v>
      </c>
      <c r="BD341" s="6">
        <v>14.358108108108109</v>
      </c>
      <c r="BE341" s="6">
        <v>9</v>
      </c>
      <c r="BF341" s="6">
        <v>20.454545454545457</v>
      </c>
      <c r="BG341" s="6">
        <v>40</v>
      </c>
      <c r="BH341" s="6">
        <v>9.9255583126550881</v>
      </c>
      <c r="BI341" s="6">
        <v>40</v>
      </c>
      <c r="BJ341" s="6">
        <v>27.210884353741498</v>
      </c>
      <c r="BK341" s="6">
        <v>35</v>
      </c>
    </row>
    <row r="342" spans="1:63" x14ac:dyDescent="0.35">
      <c r="A342" s="28">
        <v>336</v>
      </c>
      <c r="C342" s="18" t="s">
        <v>135</v>
      </c>
      <c r="D342" s="15">
        <v>967</v>
      </c>
      <c r="E342" s="19">
        <v>0</v>
      </c>
      <c r="F342" s="19">
        <v>3</v>
      </c>
      <c r="G342" s="19">
        <v>30</v>
      </c>
      <c r="H342" s="19">
        <v>718</v>
      </c>
      <c r="I342" s="19">
        <v>214</v>
      </c>
      <c r="J342" s="20">
        <v>49.638055842812825</v>
      </c>
      <c r="K342" s="20">
        <v>28</v>
      </c>
      <c r="L342" s="20">
        <v>9.0032154340836019</v>
      </c>
      <c r="M342" s="19">
        <v>6</v>
      </c>
      <c r="N342" s="20">
        <v>40</v>
      </c>
      <c r="O342" s="20">
        <v>45</v>
      </c>
      <c r="P342" s="20">
        <v>76</v>
      </c>
      <c r="Q342" s="20">
        <v>70.021186440677965</v>
      </c>
      <c r="R342" s="19">
        <v>5</v>
      </c>
      <c r="S342" s="20">
        <v>27.777777777777779</v>
      </c>
      <c r="T342" s="19">
        <v>3</v>
      </c>
      <c r="U342" s="20">
        <v>27.27272727272727</v>
      </c>
      <c r="V342" s="19">
        <v>3</v>
      </c>
      <c r="W342" s="20">
        <v>50</v>
      </c>
      <c r="X342" s="19">
        <v>5</v>
      </c>
      <c r="Y342" s="20">
        <v>45.454545454545453</v>
      </c>
      <c r="Z342" s="20">
        <v>12.244897959183673</v>
      </c>
      <c r="AA342" s="20">
        <v>5.4421768707482991</v>
      </c>
      <c r="AB342" s="19">
        <v>20</v>
      </c>
      <c r="AC342" s="20">
        <v>4.6082949308755765</v>
      </c>
      <c r="AD342" s="20">
        <v>70.053475935828885</v>
      </c>
      <c r="AE342" s="20">
        <v>41.449275362318836</v>
      </c>
      <c r="AF342" s="20">
        <v>64.516129032258064</v>
      </c>
      <c r="AG342" s="20">
        <v>55.151515151515149</v>
      </c>
      <c r="AH342" s="20">
        <v>64.661654135338338</v>
      </c>
      <c r="AI342" s="20">
        <v>19.548872180451127</v>
      </c>
      <c r="AJ342" s="3">
        <v>448.45360824742266</v>
      </c>
      <c r="AK342" s="6">
        <v>0</v>
      </c>
      <c r="AL342" s="6">
        <v>183</v>
      </c>
      <c r="AM342" s="6">
        <v>0</v>
      </c>
      <c r="AN342" s="6">
        <v>675</v>
      </c>
      <c r="AO342" s="6">
        <v>0</v>
      </c>
      <c r="AP342" s="6">
        <v>0</v>
      </c>
      <c r="AQ342" s="6">
        <v>52</v>
      </c>
      <c r="AR342" s="6">
        <v>45</v>
      </c>
      <c r="AS342" s="6">
        <v>4.8701298701298708</v>
      </c>
      <c r="AT342" s="138">
        <v>7</v>
      </c>
      <c r="AU342" s="138">
        <v>0</v>
      </c>
      <c r="AV342" s="138">
        <v>0</v>
      </c>
      <c r="AW342" s="138">
        <v>0</v>
      </c>
      <c r="AX342" s="138">
        <v>7</v>
      </c>
      <c r="AY342" s="6">
        <v>6.2023939064200215</v>
      </c>
      <c r="AZ342" s="6">
        <v>20</v>
      </c>
      <c r="BA342" s="6">
        <v>6.5359477124183014</v>
      </c>
      <c r="BB342" s="6">
        <v>18</v>
      </c>
      <c r="BC342" s="6">
        <v>289</v>
      </c>
      <c r="BD342" s="6">
        <v>30.104166666666664</v>
      </c>
      <c r="BE342" s="6">
        <v>9</v>
      </c>
      <c r="BF342" s="6">
        <v>31.03448275862069</v>
      </c>
      <c r="BG342" s="6">
        <v>158</v>
      </c>
      <c r="BH342" s="6">
        <v>22.159887798036465</v>
      </c>
      <c r="BI342" s="6">
        <v>122</v>
      </c>
      <c r="BJ342" s="6">
        <v>57.009345794392516</v>
      </c>
      <c r="BK342" s="6">
        <v>30</v>
      </c>
    </row>
    <row r="343" spans="1:63" x14ac:dyDescent="0.35">
      <c r="A343" s="28">
        <v>337</v>
      </c>
      <c r="C343" s="18" t="s">
        <v>20</v>
      </c>
      <c r="D343" s="15">
        <v>1442</v>
      </c>
      <c r="E343" s="19">
        <v>98</v>
      </c>
      <c r="F343" s="19">
        <v>215</v>
      </c>
      <c r="G343" s="19">
        <v>200</v>
      </c>
      <c r="H343" s="19">
        <v>922</v>
      </c>
      <c r="I343" s="19">
        <v>105</v>
      </c>
      <c r="J343" s="20">
        <v>46.671289875173372</v>
      </c>
      <c r="K343" s="20">
        <v>23</v>
      </c>
      <c r="L343" s="20">
        <v>3.7037037037037033</v>
      </c>
      <c r="M343" s="19">
        <v>12</v>
      </c>
      <c r="N343" s="20">
        <v>15.584415584415584</v>
      </c>
      <c r="O343" s="20">
        <v>47</v>
      </c>
      <c r="P343" s="20">
        <v>71.428571428571431</v>
      </c>
      <c r="Q343" s="20">
        <v>18.560277536860365</v>
      </c>
      <c r="R343" s="19">
        <v>15</v>
      </c>
      <c r="S343" s="20">
        <v>11.538461538461538</v>
      </c>
      <c r="T343" s="19">
        <v>10</v>
      </c>
      <c r="U343" s="20">
        <v>12.345679012345679</v>
      </c>
      <c r="V343" s="19">
        <v>10</v>
      </c>
      <c r="W343" s="20">
        <v>15.873015873015872</v>
      </c>
      <c r="X343" s="19">
        <v>27</v>
      </c>
      <c r="Y343" s="20">
        <v>19.852941176470587</v>
      </c>
      <c r="Z343" s="20">
        <v>20</v>
      </c>
      <c r="AA343" s="20">
        <v>44.166666666666664</v>
      </c>
      <c r="AB343" s="19">
        <v>118</v>
      </c>
      <c r="AC343" s="20">
        <v>14.917825537294563</v>
      </c>
      <c r="AD343" s="20">
        <v>72.199170124481327</v>
      </c>
      <c r="AE343" s="20">
        <v>58.46867749419954</v>
      </c>
      <c r="AF343" s="20">
        <v>44.688644688644693</v>
      </c>
      <c r="AG343" s="20">
        <v>75.702479338842977</v>
      </c>
      <c r="AH343" s="20">
        <v>34.592145015105743</v>
      </c>
      <c r="AI343" s="20">
        <v>36.555891238670696</v>
      </c>
      <c r="AJ343" s="3">
        <v>512.12121212121212</v>
      </c>
      <c r="AK343" s="6">
        <v>359</v>
      </c>
      <c r="AL343" s="6">
        <v>327</v>
      </c>
      <c r="AM343" s="6">
        <v>50</v>
      </c>
      <c r="AN343" s="6">
        <v>360</v>
      </c>
      <c r="AO343" s="6">
        <v>0</v>
      </c>
      <c r="AP343" s="6">
        <v>35</v>
      </c>
      <c r="AQ343" s="6">
        <v>260</v>
      </c>
      <c r="AR343" s="6">
        <v>580</v>
      </c>
      <c r="AS343" s="6">
        <v>42.274052478134109</v>
      </c>
      <c r="AT343" s="138">
        <v>3</v>
      </c>
      <c r="AU343" s="138">
        <v>1</v>
      </c>
      <c r="AV343" s="138">
        <v>2</v>
      </c>
      <c r="AW343" s="138">
        <v>5</v>
      </c>
      <c r="AX343" s="138">
        <v>11</v>
      </c>
      <c r="AY343" s="6">
        <v>46.170365068002859</v>
      </c>
      <c r="AZ343" s="6">
        <v>4</v>
      </c>
      <c r="BA343" s="6">
        <v>0.65359477124183007</v>
      </c>
      <c r="BB343" s="6">
        <v>26</v>
      </c>
      <c r="BC343" s="6">
        <v>247</v>
      </c>
      <c r="BD343" s="6">
        <v>17.345505617977526</v>
      </c>
      <c r="BE343" s="6">
        <v>35</v>
      </c>
      <c r="BF343" s="6">
        <v>17.676767676767678</v>
      </c>
      <c r="BG343" s="6">
        <v>144</v>
      </c>
      <c r="BH343" s="6">
        <v>15.686274509803921</v>
      </c>
      <c r="BI343" s="6">
        <v>22</v>
      </c>
      <c r="BJ343" s="6">
        <v>22</v>
      </c>
      <c r="BK343" s="6">
        <v>200</v>
      </c>
    </row>
    <row r="344" spans="1:63" x14ac:dyDescent="0.35">
      <c r="A344" s="28">
        <v>338</v>
      </c>
      <c r="C344" s="18" t="s">
        <v>29</v>
      </c>
      <c r="D344" s="15">
        <v>1330</v>
      </c>
      <c r="E344" s="19">
        <v>0</v>
      </c>
      <c r="F344" s="19">
        <v>15</v>
      </c>
      <c r="G344" s="19">
        <v>51</v>
      </c>
      <c r="H344" s="19">
        <v>756</v>
      </c>
      <c r="I344" s="19">
        <v>509</v>
      </c>
      <c r="J344" s="20">
        <v>50.676691729323309</v>
      </c>
      <c r="K344" s="20">
        <v>27</v>
      </c>
      <c r="L344" s="20">
        <v>9.0301003344481607</v>
      </c>
      <c r="M344" s="19">
        <v>0</v>
      </c>
      <c r="N344" s="20">
        <v>0</v>
      </c>
      <c r="O344" s="20">
        <v>95</v>
      </c>
      <c r="P344" s="20">
        <v>79.797979797979806</v>
      </c>
      <c r="Q344" s="20">
        <v>31.689571544058204</v>
      </c>
      <c r="R344" s="19">
        <v>0</v>
      </c>
      <c r="S344" s="20">
        <v>0</v>
      </c>
      <c r="T344" s="19">
        <v>0</v>
      </c>
      <c r="U344" s="20">
        <v>0</v>
      </c>
      <c r="V344" s="19">
        <v>0</v>
      </c>
      <c r="W344" s="20">
        <v>0</v>
      </c>
      <c r="X344" s="19">
        <v>0</v>
      </c>
      <c r="Y344" s="20">
        <v>0</v>
      </c>
      <c r="Z344" s="20">
        <v>41.355932203389827</v>
      </c>
      <c r="AA344" s="20">
        <v>30.508474576271187</v>
      </c>
      <c r="AB344" s="19">
        <v>47</v>
      </c>
      <c r="AC344" s="20">
        <v>7.8595317725752514</v>
      </c>
      <c r="AD344" s="20">
        <v>77.120822622107966</v>
      </c>
      <c r="AE344" s="20">
        <v>64.606741573033716</v>
      </c>
      <c r="AF344" s="20">
        <v>60.465116279069761</v>
      </c>
      <c r="AG344" s="20">
        <v>71.816881258941351</v>
      </c>
      <c r="AH344" s="20">
        <v>41.774491682070241</v>
      </c>
      <c r="AI344" s="20">
        <v>19.963031423290204</v>
      </c>
      <c r="AJ344" s="3">
        <v>527.97619047619048</v>
      </c>
      <c r="AK344" s="6">
        <v>0</v>
      </c>
      <c r="AL344" s="6">
        <v>1145</v>
      </c>
      <c r="AM344" s="6">
        <v>67</v>
      </c>
      <c r="AN344" s="6">
        <v>23</v>
      </c>
      <c r="AO344" s="6">
        <v>0</v>
      </c>
      <c r="AP344" s="6">
        <v>5</v>
      </c>
      <c r="AQ344" s="6">
        <v>62</v>
      </c>
      <c r="AR344" s="6">
        <v>69</v>
      </c>
      <c r="AS344" s="6">
        <v>5.3117782909930717</v>
      </c>
      <c r="AT344" s="138">
        <v>0</v>
      </c>
      <c r="AU344" s="138">
        <v>0</v>
      </c>
      <c r="AV344" s="138">
        <v>2</v>
      </c>
      <c r="AW344" s="138">
        <v>1</v>
      </c>
      <c r="AX344" s="138">
        <v>3</v>
      </c>
      <c r="AY344" s="6">
        <v>30.402629416598192</v>
      </c>
      <c r="AZ344" s="6">
        <v>5</v>
      </c>
      <c r="BA344" s="6">
        <v>1.6722408026755853</v>
      </c>
      <c r="BB344" s="6">
        <v>96</v>
      </c>
      <c r="BC344" s="6">
        <v>51</v>
      </c>
      <c r="BD344" s="6">
        <v>3.8990825688073398</v>
      </c>
      <c r="BE344" s="6">
        <v>0</v>
      </c>
      <c r="BF344" s="6">
        <v>0</v>
      </c>
      <c r="BG344" s="6">
        <v>13</v>
      </c>
      <c r="BH344" s="6">
        <v>1.7379679144385027</v>
      </c>
      <c r="BI344" s="6">
        <v>43</v>
      </c>
      <c r="BJ344" s="6">
        <v>8.4645669291338592</v>
      </c>
      <c r="BK344" s="6">
        <v>51</v>
      </c>
    </row>
    <row r="345" spans="1:63" x14ac:dyDescent="0.35">
      <c r="A345" s="28">
        <v>339</v>
      </c>
      <c r="C345" s="18" t="s">
        <v>24</v>
      </c>
      <c r="D345" s="15">
        <v>2108</v>
      </c>
      <c r="E345" s="19">
        <v>136</v>
      </c>
      <c r="F345" s="19">
        <v>384</v>
      </c>
      <c r="G345" s="19">
        <v>383</v>
      </c>
      <c r="H345" s="19">
        <v>1309</v>
      </c>
      <c r="I345" s="19">
        <v>27</v>
      </c>
      <c r="J345" s="20">
        <v>37.096774193548384</v>
      </c>
      <c r="K345" s="20">
        <v>39</v>
      </c>
      <c r="L345" s="20">
        <v>3.4240561896400354</v>
      </c>
      <c r="M345" s="19">
        <v>33</v>
      </c>
      <c r="N345" s="20">
        <v>28.448275862068968</v>
      </c>
      <c r="O345" s="20">
        <v>46</v>
      </c>
      <c r="P345" s="20">
        <v>75</v>
      </c>
      <c r="Q345" s="20">
        <v>20.410703173615431</v>
      </c>
      <c r="R345" s="19">
        <v>60</v>
      </c>
      <c r="S345" s="20">
        <v>22.641509433962266</v>
      </c>
      <c r="T345" s="19">
        <v>38</v>
      </c>
      <c r="U345" s="20">
        <v>21.714285714285715</v>
      </c>
      <c r="V345" s="19">
        <v>42</v>
      </c>
      <c r="W345" s="20">
        <v>51.219512195121951</v>
      </c>
      <c r="X345" s="19">
        <v>83</v>
      </c>
      <c r="Y345" s="20">
        <v>31.679389312977097</v>
      </c>
      <c r="Z345" s="20">
        <v>14.743589743589745</v>
      </c>
      <c r="AA345" s="20">
        <v>44.688644688644693</v>
      </c>
      <c r="AB345" s="19">
        <v>143</v>
      </c>
      <c r="AC345" s="20">
        <v>13.803088803088803</v>
      </c>
      <c r="AD345" s="20">
        <v>74.011976047904199</v>
      </c>
      <c r="AE345" s="20">
        <v>27.964205816554809</v>
      </c>
      <c r="AF345" s="20">
        <v>50.746268656716417</v>
      </c>
      <c r="AG345" s="20">
        <v>66.33499170812604</v>
      </c>
      <c r="AH345" s="20">
        <v>50.797266514806381</v>
      </c>
      <c r="AI345" s="20">
        <v>17.65375854214123</v>
      </c>
      <c r="AJ345" s="3">
        <v>425.40322580645159</v>
      </c>
      <c r="AK345" s="6">
        <v>0</v>
      </c>
      <c r="AL345" s="6">
        <v>109</v>
      </c>
      <c r="AM345" s="6">
        <v>11</v>
      </c>
      <c r="AN345" s="6">
        <v>1849</v>
      </c>
      <c r="AO345" s="6">
        <v>0</v>
      </c>
      <c r="AP345" s="6">
        <v>3</v>
      </c>
      <c r="AQ345" s="6">
        <v>45</v>
      </c>
      <c r="AR345" s="6">
        <v>1232</v>
      </c>
      <c r="AS345" s="6">
        <v>59.863945578231295</v>
      </c>
      <c r="AT345" s="138">
        <v>21</v>
      </c>
      <c r="AU345" s="138">
        <v>24</v>
      </c>
      <c r="AV345" s="138">
        <v>9</v>
      </c>
      <c r="AW345" s="138">
        <v>70</v>
      </c>
      <c r="AX345" s="138">
        <v>124</v>
      </c>
      <c r="AY345" s="6">
        <v>85.353785254824345</v>
      </c>
      <c r="AZ345" s="6">
        <v>8</v>
      </c>
      <c r="BA345" s="6">
        <v>0.71492403932082216</v>
      </c>
      <c r="BB345" s="6">
        <v>3</v>
      </c>
      <c r="BC345" s="6">
        <v>296</v>
      </c>
      <c r="BD345" s="6">
        <v>14.223930802498799</v>
      </c>
      <c r="BE345" s="6">
        <v>36</v>
      </c>
      <c r="BF345" s="6">
        <v>9.549071618037134</v>
      </c>
      <c r="BG345" s="6">
        <v>173</v>
      </c>
      <c r="BH345" s="6">
        <v>13.390092879256965</v>
      </c>
      <c r="BI345" s="6">
        <v>4</v>
      </c>
      <c r="BJ345" s="6">
        <v>13.333333333333334</v>
      </c>
      <c r="BK345" s="6">
        <v>383</v>
      </c>
    </row>
    <row r="346" spans="1:63" x14ac:dyDescent="0.35">
      <c r="A346" s="28">
        <v>340</v>
      </c>
      <c r="C346" s="18" t="s">
        <v>21</v>
      </c>
      <c r="D346" s="15">
        <v>2095</v>
      </c>
      <c r="E346" s="19">
        <v>45</v>
      </c>
      <c r="F346" s="19">
        <v>147</v>
      </c>
      <c r="G346" s="19">
        <v>277</v>
      </c>
      <c r="H346" s="19">
        <v>1520</v>
      </c>
      <c r="I346" s="19">
        <v>151</v>
      </c>
      <c r="J346" s="20">
        <v>59.236276849642003</v>
      </c>
      <c r="K346" s="20">
        <v>57</v>
      </c>
      <c r="L346" s="20">
        <v>6.8427370948379345</v>
      </c>
      <c r="M346" s="19">
        <v>5</v>
      </c>
      <c r="N346" s="20">
        <v>3.5714285714285712</v>
      </c>
      <c r="O346" s="20">
        <v>118</v>
      </c>
      <c r="P346" s="20">
        <v>85.950413223140501</v>
      </c>
      <c r="Q346" s="20">
        <v>15.934065934065933</v>
      </c>
      <c r="R346" s="19">
        <v>11</v>
      </c>
      <c r="S346" s="20">
        <v>7.2368421052631584</v>
      </c>
      <c r="T346" s="19">
        <v>8</v>
      </c>
      <c r="U346" s="20">
        <v>11.428571428571429</v>
      </c>
      <c r="V346" s="19">
        <v>13</v>
      </c>
      <c r="W346" s="20">
        <v>15.11627906976744</v>
      </c>
      <c r="X346" s="19">
        <v>27</v>
      </c>
      <c r="Y346" s="20">
        <v>17.197452229299362</v>
      </c>
      <c r="Z346" s="20">
        <v>25.710754017305316</v>
      </c>
      <c r="AA346" s="20">
        <v>48.454882571075402</v>
      </c>
      <c r="AB346" s="19">
        <v>93</v>
      </c>
      <c r="AC346" s="20">
        <v>6.7051189617880311</v>
      </c>
      <c r="AD346" s="20">
        <v>84.818481848184817</v>
      </c>
      <c r="AE346" s="20">
        <v>70.431893687707642</v>
      </c>
      <c r="AF346" s="20">
        <v>73.937677053824359</v>
      </c>
      <c r="AG346" s="20">
        <v>78.01418439716312</v>
      </c>
      <c r="AH346" s="20">
        <v>43.211792086889062</v>
      </c>
      <c r="AI346" s="20">
        <v>22.342901474010862</v>
      </c>
      <c r="AJ346" s="3">
        <v>735.9832635983264</v>
      </c>
      <c r="AK346" s="6">
        <v>11</v>
      </c>
      <c r="AL346" s="6">
        <v>1916</v>
      </c>
      <c r="AM346" s="6">
        <v>0</v>
      </c>
      <c r="AN346" s="6">
        <v>5</v>
      </c>
      <c r="AO346" s="6">
        <v>0</v>
      </c>
      <c r="AP346" s="6">
        <v>8</v>
      </c>
      <c r="AQ346" s="6">
        <v>79</v>
      </c>
      <c r="AR346" s="6">
        <v>526</v>
      </c>
      <c r="AS346" s="6">
        <v>25.733855185909981</v>
      </c>
      <c r="AT346" s="138">
        <v>9</v>
      </c>
      <c r="AU346" s="138">
        <v>0</v>
      </c>
      <c r="AV346" s="138">
        <v>0</v>
      </c>
      <c r="AW346" s="138">
        <v>30</v>
      </c>
      <c r="AX346" s="138">
        <v>39</v>
      </c>
      <c r="AY346" s="6">
        <v>49.75247524752475</v>
      </c>
      <c r="AZ346" s="6">
        <v>8</v>
      </c>
      <c r="BA346" s="6">
        <v>0.97560975609756095</v>
      </c>
      <c r="BB346" s="6">
        <v>27</v>
      </c>
      <c r="BC346" s="6">
        <v>52</v>
      </c>
      <c r="BD346" s="6">
        <v>2.5012025012025014</v>
      </c>
      <c r="BE346" s="6">
        <v>0</v>
      </c>
      <c r="BF346" s="6">
        <v>0</v>
      </c>
      <c r="BG346" s="6">
        <v>27</v>
      </c>
      <c r="BH346" s="6">
        <v>1.790450928381963</v>
      </c>
      <c r="BI346" s="6">
        <v>22</v>
      </c>
      <c r="BJ346" s="6">
        <v>14.285714285714285</v>
      </c>
      <c r="BK346" s="6">
        <v>277</v>
      </c>
    </row>
    <row r="347" spans="1:63" x14ac:dyDescent="0.35">
      <c r="A347" s="28">
        <v>341</v>
      </c>
      <c r="C347" s="18" t="s">
        <v>9</v>
      </c>
      <c r="D347" s="15">
        <v>699</v>
      </c>
      <c r="E347" s="19">
        <v>0</v>
      </c>
      <c r="F347" s="19">
        <v>0</v>
      </c>
      <c r="G347" s="19">
        <v>13</v>
      </c>
      <c r="H347" s="19">
        <v>377</v>
      </c>
      <c r="I347" s="19">
        <v>303</v>
      </c>
      <c r="J347" s="20">
        <v>56.795422031473528</v>
      </c>
      <c r="K347" s="20">
        <v>10</v>
      </c>
      <c r="L347" s="20">
        <v>11.363636363636363</v>
      </c>
      <c r="M347" s="19">
        <v>0</v>
      </c>
      <c r="N347" s="20">
        <v>0</v>
      </c>
      <c r="O347" s="20">
        <v>40</v>
      </c>
      <c r="P347" s="20">
        <v>85.365853658536579</v>
      </c>
      <c r="Q347" s="20">
        <v>24.508320726172467</v>
      </c>
      <c r="R347" s="19">
        <v>0</v>
      </c>
      <c r="S347" s="20">
        <v>0</v>
      </c>
      <c r="T347" s="19">
        <v>0</v>
      </c>
      <c r="U347" s="20">
        <v>0</v>
      </c>
      <c r="V347" s="19">
        <v>0</v>
      </c>
      <c r="W347" s="20">
        <v>0</v>
      </c>
      <c r="X347" s="19">
        <v>0</v>
      </c>
      <c r="Y347" s="20">
        <v>0</v>
      </c>
      <c r="Z347" s="20">
        <v>45.054945054945058</v>
      </c>
      <c r="AA347" s="20">
        <v>45.054945054945058</v>
      </c>
      <c r="AB347" s="19">
        <v>26</v>
      </c>
      <c r="AC347" s="20">
        <v>9.3189964157706093</v>
      </c>
      <c r="AD347" s="20">
        <v>69.491525423728817</v>
      </c>
      <c r="AE347" s="20">
        <v>61.139896373056992</v>
      </c>
      <c r="AF347" s="20">
        <v>0</v>
      </c>
      <c r="AG347" s="20">
        <v>65.277777777777786</v>
      </c>
      <c r="AH347" s="20">
        <v>45.559845559845556</v>
      </c>
      <c r="AI347" s="20">
        <v>23.552123552123554</v>
      </c>
      <c r="AJ347" s="3">
        <v>443.801652892562</v>
      </c>
      <c r="AK347" s="6">
        <v>3</v>
      </c>
      <c r="AL347" s="6">
        <v>583</v>
      </c>
      <c r="AM347" s="6">
        <v>0</v>
      </c>
      <c r="AN347" s="6">
        <v>0</v>
      </c>
      <c r="AO347" s="6">
        <v>0</v>
      </c>
      <c r="AP347" s="6">
        <v>0</v>
      </c>
      <c r="AQ347" s="6">
        <v>65</v>
      </c>
      <c r="AR347" s="6">
        <v>13</v>
      </c>
      <c r="AS347" s="6">
        <v>1.9402985074626864</v>
      </c>
      <c r="AT347" s="138">
        <v>0</v>
      </c>
      <c r="AU347" s="138">
        <v>0</v>
      </c>
      <c r="AV347" s="138">
        <v>0</v>
      </c>
      <c r="AW347" s="138">
        <v>0</v>
      </c>
      <c r="AX347" s="138">
        <v>0</v>
      </c>
      <c r="AY347" s="6">
        <v>20.569620253164558</v>
      </c>
      <c r="AZ347" s="6">
        <v>4</v>
      </c>
      <c r="BA347" s="6">
        <v>4.395604395604396</v>
      </c>
      <c r="BB347" s="6">
        <v>103</v>
      </c>
      <c r="BC347" s="6">
        <v>154</v>
      </c>
      <c r="BD347" s="6">
        <v>22.647058823529413</v>
      </c>
      <c r="BE347" s="6">
        <v>0</v>
      </c>
      <c r="BF347" s="6">
        <v>0</v>
      </c>
      <c r="BG347" s="6">
        <v>41</v>
      </c>
      <c r="BH347" s="6">
        <v>11.141304347826086</v>
      </c>
      <c r="BI347" s="6">
        <v>111</v>
      </c>
      <c r="BJ347" s="6">
        <v>37.373737373737377</v>
      </c>
      <c r="BK347" s="6">
        <v>13</v>
      </c>
    </row>
    <row r="348" spans="1:63" x14ac:dyDescent="0.35">
      <c r="A348" s="28">
        <v>342</v>
      </c>
      <c r="C348" s="18" t="s">
        <v>3</v>
      </c>
      <c r="D348" s="15">
        <v>415</v>
      </c>
      <c r="E348" s="19">
        <v>4</v>
      </c>
      <c r="F348" s="19">
        <v>21</v>
      </c>
      <c r="G348" s="19">
        <v>44</v>
      </c>
      <c r="H348" s="19">
        <v>313</v>
      </c>
      <c r="I348" s="19">
        <v>40</v>
      </c>
      <c r="J348" s="20">
        <v>52.771084337349393</v>
      </c>
      <c r="K348" s="20">
        <v>13</v>
      </c>
      <c r="L348" s="20">
        <v>10.317460317460316</v>
      </c>
      <c r="M348" s="19">
        <v>4</v>
      </c>
      <c r="N348" s="20">
        <v>19.047619047619047</v>
      </c>
      <c r="O348" s="20">
        <v>39</v>
      </c>
      <c r="P348" s="20">
        <v>74.468085106382972</v>
      </c>
      <c r="Q348" s="20">
        <v>24.507042253521128</v>
      </c>
      <c r="R348" s="19">
        <v>4</v>
      </c>
      <c r="S348" s="20">
        <v>16</v>
      </c>
      <c r="T348" s="19">
        <v>4</v>
      </c>
      <c r="U348" s="20">
        <v>22.222222222222221</v>
      </c>
      <c r="V348" s="19">
        <v>6</v>
      </c>
      <c r="W348" s="20">
        <v>66.666666666666657</v>
      </c>
      <c r="X348" s="19">
        <v>4</v>
      </c>
      <c r="Y348" s="20">
        <v>20</v>
      </c>
      <c r="Z348" s="20">
        <v>33.628318584070797</v>
      </c>
      <c r="AA348" s="20">
        <v>4.4247787610619467</v>
      </c>
      <c r="AB348" s="19">
        <v>26</v>
      </c>
      <c r="AC348" s="20">
        <v>11.453744493392071</v>
      </c>
      <c r="AD348" s="20">
        <v>69.930069930069934</v>
      </c>
      <c r="AE348" s="20">
        <v>53.205128205128204</v>
      </c>
      <c r="AF348" s="20">
        <v>54.838709677419352</v>
      </c>
      <c r="AG348" s="20">
        <v>59.740259740259738</v>
      </c>
      <c r="AH348" s="20">
        <v>68</v>
      </c>
      <c r="AI348" s="20">
        <v>6</v>
      </c>
      <c r="AJ348" s="3">
        <v>595.3125</v>
      </c>
      <c r="AK348" s="6">
        <v>0</v>
      </c>
      <c r="AL348" s="6">
        <v>371</v>
      </c>
      <c r="AM348" s="6">
        <v>0</v>
      </c>
      <c r="AN348" s="6">
        <v>0</v>
      </c>
      <c r="AO348" s="6">
        <v>0</v>
      </c>
      <c r="AP348" s="6">
        <v>3</v>
      </c>
      <c r="AQ348" s="6">
        <v>13</v>
      </c>
      <c r="AR348" s="6">
        <v>91</v>
      </c>
      <c r="AS348" s="6">
        <v>22.807017543859647</v>
      </c>
      <c r="AT348" s="138">
        <v>0</v>
      </c>
      <c r="AU348" s="138">
        <v>0</v>
      </c>
      <c r="AV348" s="138">
        <v>0</v>
      </c>
      <c r="AW348" s="138">
        <v>0</v>
      </c>
      <c r="AX348" s="138">
        <v>0</v>
      </c>
      <c r="AY348" s="6">
        <v>82.677165354330711</v>
      </c>
      <c r="AZ348" s="6">
        <v>0</v>
      </c>
      <c r="BA348" s="6">
        <v>0</v>
      </c>
      <c r="BB348" s="6">
        <v>0</v>
      </c>
      <c r="BC348" s="6">
        <v>55</v>
      </c>
      <c r="BD348" s="6">
        <v>13.317191283292978</v>
      </c>
      <c r="BE348" s="6">
        <v>0</v>
      </c>
      <c r="BF348" s="6">
        <v>0</v>
      </c>
      <c r="BG348" s="6">
        <v>41</v>
      </c>
      <c r="BH348" s="6">
        <v>13.141025641025642</v>
      </c>
      <c r="BI348" s="6">
        <v>7</v>
      </c>
      <c r="BJ348" s="6">
        <v>17.5</v>
      </c>
      <c r="BK348" s="6">
        <v>44</v>
      </c>
    </row>
    <row r="349" spans="1:63" x14ac:dyDescent="0.35">
      <c r="A349" s="28">
        <v>343</v>
      </c>
      <c r="C349" s="18" t="s">
        <v>280</v>
      </c>
      <c r="D349" s="15">
        <v>280</v>
      </c>
      <c r="E349" s="19">
        <v>11</v>
      </c>
      <c r="F349" s="19">
        <v>31</v>
      </c>
      <c r="G349" s="19">
        <v>26</v>
      </c>
      <c r="H349" s="19">
        <v>187</v>
      </c>
      <c r="I349" s="19">
        <v>32</v>
      </c>
      <c r="J349" s="20">
        <v>49.285714285714292</v>
      </c>
      <c r="K349" s="20">
        <v>0</v>
      </c>
      <c r="L349" s="20">
        <v>0</v>
      </c>
      <c r="M349" s="19">
        <v>0</v>
      </c>
      <c r="N349" s="20">
        <v>0</v>
      </c>
      <c r="O349" s="20">
        <v>6</v>
      </c>
      <c r="P349" s="20">
        <v>100</v>
      </c>
      <c r="Q349" s="20">
        <v>21.794871794871796</v>
      </c>
      <c r="R349" s="19">
        <v>0</v>
      </c>
      <c r="S349" s="20">
        <v>0</v>
      </c>
      <c r="T349" s="19">
        <v>0</v>
      </c>
      <c r="U349" s="20">
        <v>0</v>
      </c>
      <c r="V349" s="19">
        <v>0</v>
      </c>
      <c r="W349" s="20">
        <v>0</v>
      </c>
      <c r="X349" s="19">
        <v>0</v>
      </c>
      <c r="Y349" s="20">
        <v>0</v>
      </c>
      <c r="Z349" s="20">
        <v>20.5607476635514</v>
      </c>
      <c r="AA349" s="20">
        <v>67.289719626168221</v>
      </c>
      <c r="AB349" s="19">
        <v>13</v>
      </c>
      <c r="AC349" s="20">
        <v>7.5581395348837201</v>
      </c>
      <c r="AD349" s="20">
        <v>80.681818181818173</v>
      </c>
      <c r="AE349" s="20">
        <v>69.230769230769226</v>
      </c>
      <c r="AF349" s="20">
        <v>74.193548387096769</v>
      </c>
      <c r="AG349" s="20">
        <v>76.875</v>
      </c>
      <c r="AH349" s="20">
        <v>21.656050955414013</v>
      </c>
      <c r="AI349" s="20">
        <v>44.585987261146499</v>
      </c>
      <c r="AJ349" s="3">
        <v>735</v>
      </c>
      <c r="AK349" s="6">
        <v>43</v>
      </c>
      <c r="AL349" s="6">
        <v>113</v>
      </c>
      <c r="AM349" s="6">
        <v>14</v>
      </c>
      <c r="AN349" s="6">
        <v>34</v>
      </c>
      <c r="AO349" s="6">
        <v>0</v>
      </c>
      <c r="AP349" s="6">
        <v>12</v>
      </c>
      <c r="AQ349" s="6">
        <v>58</v>
      </c>
      <c r="AR349" s="6">
        <v>54</v>
      </c>
      <c r="AS349" s="6">
        <v>19.494584837545126</v>
      </c>
      <c r="AT349" s="138">
        <v>1</v>
      </c>
      <c r="AU349" s="138">
        <v>0</v>
      </c>
      <c r="AV349" s="138">
        <v>0</v>
      </c>
      <c r="AW349" s="138">
        <v>4</v>
      </c>
      <c r="AX349" s="138">
        <v>5</v>
      </c>
      <c r="AY349" s="6">
        <v>33.576642335766422</v>
      </c>
      <c r="AZ349" s="6">
        <v>6</v>
      </c>
      <c r="BA349" s="6">
        <v>5.1282051282051277</v>
      </c>
      <c r="BB349" s="6">
        <v>8</v>
      </c>
      <c r="BC349" s="6">
        <v>12</v>
      </c>
      <c r="BD349" s="6">
        <v>4.1811846689895473</v>
      </c>
      <c r="BE349" s="6">
        <v>0</v>
      </c>
      <c r="BF349" s="6">
        <v>0</v>
      </c>
      <c r="BG349" s="6">
        <v>6</v>
      </c>
      <c r="BH349" s="6">
        <v>3.1578947368421053</v>
      </c>
      <c r="BI349" s="6">
        <v>6</v>
      </c>
      <c r="BJ349" s="6">
        <v>18.75</v>
      </c>
      <c r="BK349" s="6">
        <v>26</v>
      </c>
    </row>
    <row r="350" spans="1:63" x14ac:dyDescent="0.35">
      <c r="A350" s="28">
        <v>344</v>
      </c>
      <c r="C350" s="18" t="s">
        <v>28</v>
      </c>
      <c r="D350" s="15">
        <v>166</v>
      </c>
      <c r="E350" s="19">
        <v>0</v>
      </c>
      <c r="F350" s="19">
        <v>5</v>
      </c>
      <c r="G350" s="19">
        <v>16</v>
      </c>
      <c r="H350" s="19">
        <v>134</v>
      </c>
      <c r="I350" s="19">
        <v>10</v>
      </c>
      <c r="J350" s="20">
        <v>53.614457831325304</v>
      </c>
      <c r="K350" s="20">
        <v>6</v>
      </c>
      <c r="L350" s="20">
        <v>6.3829787234042552</v>
      </c>
      <c r="M350" s="19">
        <v>0</v>
      </c>
      <c r="N350" s="20">
        <v>0</v>
      </c>
      <c r="O350" s="20">
        <v>16</v>
      </c>
      <c r="P350" s="20">
        <v>100</v>
      </c>
      <c r="Q350" s="20">
        <v>30.921052631578949</v>
      </c>
      <c r="R350" s="19">
        <v>5</v>
      </c>
      <c r="S350" s="20">
        <v>41.666666666666671</v>
      </c>
      <c r="T350" s="19">
        <v>0</v>
      </c>
      <c r="U350" s="20">
        <v>0</v>
      </c>
      <c r="V350" s="19">
        <v>4</v>
      </c>
      <c r="W350" s="20">
        <v>44.444444444444443</v>
      </c>
      <c r="X350" s="19">
        <v>5</v>
      </c>
      <c r="Y350" s="20">
        <v>50</v>
      </c>
      <c r="Z350" s="20">
        <v>37.5</v>
      </c>
      <c r="AA350" s="20">
        <v>18.75</v>
      </c>
      <c r="AB350" s="19">
        <v>25</v>
      </c>
      <c r="AC350" s="20">
        <v>24.271844660194176</v>
      </c>
      <c r="AD350" s="20">
        <v>68.253968253968253</v>
      </c>
      <c r="AE350" s="20">
        <v>47.058823529411761</v>
      </c>
      <c r="AF350" s="20">
        <v>72.222222222222214</v>
      </c>
      <c r="AG350" s="20">
        <v>57.547169811320757</v>
      </c>
      <c r="AH350" s="20">
        <v>28.125</v>
      </c>
      <c r="AI350" s="20">
        <v>20.3125</v>
      </c>
      <c r="AJ350" s="3">
        <v>526.47058823529414</v>
      </c>
      <c r="AK350" s="6">
        <v>0</v>
      </c>
      <c r="AL350" s="6">
        <v>0</v>
      </c>
      <c r="AM350" s="6">
        <v>0</v>
      </c>
      <c r="AN350" s="6">
        <v>158</v>
      </c>
      <c r="AO350" s="6">
        <v>0</v>
      </c>
      <c r="AP350" s="6">
        <v>0</v>
      </c>
      <c r="AQ350" s="6">
        <v>4</v>
      </c>
      <c r="AR350" s="6">
        <v>26</v>
      </c>
      <c r="AS350" s="6">
        <v>16.883116883116884</v>
      </c>
      <c r="AT350" s="138">
        <v>5</v>
      </c>
      <c r="AU350" s="138">
        <v>0</v>
      </c>
      <c r="AV350" s="138">
        <v>0</v>
      </c>
      <c r="AW350" s="138">
        <v>0</v>
      </c>
      <c r="AX350" s="138">
        <v>5</v>
      </c>
      <c r="AY350" s="6">
        <v>88.356164383561648</v>
      </c>
      <c r="AZ350" s="6">
        <v>0</v>
      </c>
      <c r="BA350" s="6">
        <v>0</v>
      </c>
      <c r="BB350" s="6">
        <v>0</v>
      </c>
      <c r="BC350" s="6">
        <v>29</v>
      </c>
      <c r="BD350" s="6">
        <v>17.682926829268293</v>
      </c>
      <c r="BE350" s="6">
        <v>0</v>
      </c>
      <c r="BF350" s="6">
        <v>0</v>
      </c>
      <c r="BG350" s="6">
        <v>25</v>
      </c>
      <c r="BH350" s="6">
        <v>18.382352941176471</v>
      </c>
      <c r="BI350" s="6">
        <v>4</v>
      </c>
      <c r="BJ350" s="6">
        <v>50</v>
      </c>
      <c r="BK350" s="6">
        <v>16</v>
      </c>
    </row>
    <row r="351" spans="1:63" x14ac:dyDescent="0.35">
      <c r="A351" s="28">
        <v>345</v>
      </c>
      <c r="C351" s="18" t="s">
        <v>25</v>
      </c>
      <c r="D351" s="15">
        <v>6366</v>
      </c>
      <c r="E351" s="19">
        <v>102</v>
      </c>
      <c r="F351" s="19">
        <v>376</v>
      </c>
      <c r="G351" s="19">
        <v>549</v>
      </c>
      <c r="H351" s="19">
        <v>4434</v>
      </c>
      <c r="I351" s="19">
        <v>1009</v>
      </c>
      <c r="J351" s="20">
        <v>45.758718190386425</v>
      </c>
      <c r="K351" s="20">
        <v>126</v>
      </c>
      <c r="L351" s="20">
        <v>4.3091655266757867</v>
      </c>
      <c r="M351" s="19">
        <v>17</v>
      </c>
      <c r="N351" s="20">
        <v>8.3333333333333321</v>
      </c>
      <c r="O351" s="20">
        <v>215</v>
      </c>
      <c r="P351" s="20">
        <v>80.676328502415458</v>
      </c>
      <c r="Q351" s="20">
        <v>14.502617801047121</v>
      </c>
      <c r="R351" s="19">
        <v>18</v>
      </c>
      <c r="S351" s="20">
        <v>4.918032786885246</v>
      </c>
      <c r="T351" s="19">
        <v>26</v>
      </c>
      <c r="U351" s="20">
        <v>12.322274881516588</v>
      </c>
      <c r="V351" s="19">
        <v>19</v>
      </c>
      <c r="W351" s="20">
        <v>12.179487179487179</v>
      </c>
      <c r="X351" s="19">
        <v>49</v>
      </c>
      <c r="Y351" s="20">
        <v>13.243243243243244</v>
      </c>
      <c r="Z351" s="20">
        <v>25.062122825701099</v>
      </c>
      <c r="AA351" s="20">
        <v>40.042598509052183</v>
      </c>
      <c r="AB351" s="19">
        <v>384</v>
      </c>
      <c r="AC351" s="20">
        <v>10.292146877512732</v>
      </c>
      <c r="AD351" s="20">
        <v>78.693181818181827</v>
      </c>
      <c r="AE351" s="20">
        <v>60.96284667713239</v>
      </c>
      <c r="AF351" s="20">
        <v>59.836734693877546</v>
      </c>
      <c r="AG351" s="20">
        <v>75.703655774830153</v>
      </c>
      <c r="AH351" s="20">
        <v>46.351145038167942</v>
      </c>
      <c r="AI351" s="20">
        <v>23.267175572519083</v>
      </c>
      <c r="AJ351" s="3">
        <v>584.39457202505218</v>
      </c>
      <c r="AK351" s="6">
        <v>2272</v>
      </c>
      <c r="AL351" s="6">
        <v>2365</v>
      </c>
      <c r="AM351" s="6">
        <v>1288</v>
      </c>
      <c r="AN351" s="6">
        <v>199</v>
      </c>
      <c r="AO351" s="6">
        <v>0</v>
      </c>
      <c r="AP351" s="6">
        <v>0</v>
      </c>
      <c r="AQ351" s="6">
        <v>123</v>
      </c>
      <c r="AR351" s="6">
        <v>1731</v>
      </c>
      <c r="AS351" s="6">
        <v>27.771538584951067</v>
      </c>
      <c r="AT351" s="138">
        <v>17</v>
      </c>
      <c r="AU351" s="138">
        <v>0</v>
      </c>
      <c r="AV351" s="138">
        <v>21</v>
      </c>
      <c r="AW351" s="138">
        <v>26</v>
      </c>
      <c r="AX351" s="138">
        <v>64</v>
      </c>
      <c r="AY351" s="6">
        <v>47.20786797799633</v>
      </c>
      <c r="AZ351" s="6">
        <v>24</v>
      </c>
      <c r="BA351" s="6">
        <v>0.83974807557732678</v>
      </c>
      <c r="BB351" s="6">
        <v>184</v>
      </c>
      <c r="BC351" s="6">
        <v>587</v>
      </c>
      <c r="BD351" s="6">
        <v>9.2865052997943369</v>
      </c>
      <c r="BE351" s="6">
        <v>20</v>
      </c>
      <c r="BF351" s="6">
        <v>3.6429872495446269</v>
      </c>
      <c r="BG351" s="6">
        <v>453</v>
      </c>
      <c r="BH351" s="6">
        <v>10.30716723549488</v>
      </c>
      <c r="BI351" s="6">
        <v>78</v>
      </c>
      <c r="BJ351" s="6">
        <v>7.7689243027888448</v>
      </c>
      <c r="BK351" s="6">
        <v>549</v>
      </c>
    </row>
    <row r="352" spans="1:63" x14ac:dyDescent="0.35">
      <c r="A352" s="28">
        <v>346</v>
      </c>
      <c r="C352" s="18" t="s">
        <v>11</v>
      </c>
      <c r="D352" s="15">
        <v>678</v>
      </c>
      <c r="E352" s="19">
        <v>6</v>
      </c>
      <c r="F352" s="19">
        <v>25</v>
      </c>
      <c r="G352" s="19">
        <v>97</v>
      </c>
      <c r="H352" s="19">
        <v>305</v>
      </c>
      <c r="I352" s="19">
        <v>4</v>
      </c>
      <c r="J352" s="20">
        <v>47.926267281105986</v>
      </c>
      <c r="K352" s="20">
        <v>40</v>
      </c>
      <c r="L352" s="20">
        <v>17.316017316017316</v>
      </c>
      <c r="M352" s="19">
        <v>9</v>
      </c>
      <c r="N352" s="20">
        <v>17.647058823529413</v>
      </c>
      <c r="O352" s="20">
        <v>55</v>
      </c>
      <c r="P352" s="20">
        <v>93.103448275862064</v>
      </c>
      <c r="Q352" s="20">
        <v>21.84873949579832</v>
      </c>
      <c r="R352" s="19">
        <v>0</v>
      </c>
      <c r="S352" s="20">
        <v>0</v>
      </c>
      <c r="T352" s="19">
        <v>9</v>
      </c>
      <c r="U352" s="20">
        <v>37.5</v>
      </c>
      <c r="V352" s="19">
        <v>7</v>
      </c>
      <c r="W352" s="20">
        <v>38.888888888888893</v>
      </c>
      <c r="X352" s="19">
        <v>14</v>
      </c>
      <c r="Y352" s="20">
        <v>34.146341463414636</v>
      </c>
      <c r="Z352" s="20">
        <v>35.436893203883493</v>
      </c>
      <c r="AA352" s="20">
        <v>16.50485436893204</v>
      </c>
      <c r="AB352" s="19">
        <v>71</v>
      </c>
      <c r="AC352" s="20">
        <v>31.004366812227076</v>
      </c>
      <c r="AD352" s="20">
        <v>55.625</v>
      </c>
      <c r="AE352" s="20">
        <v>38.970588235294116</v>
      </c>
      <c r="AF352" s="20">
        <v>36.363636363636367</v>
      </c>
      <c r="AG352" s="20">
        <v>48.518518518518519</v>
      </c>
      <c r="AH352" s="20">
        <v>51.572327044025158</v>
      </c>
      <c r="AI352" s="20">
        <v>11.320754716981133</v>
      </c>
      <c r="AJ352" s="3">
        <v>357</v>
      </c>
      <c r="AK352" s="6">
        <v>0</v>
      </c>
      <c r="AL352" s="6">
        <v>287</v>
      </c>
      <c r="AM352" s="6">
        <v>0</v>
      </c>
      <c r="AN352" s="6">
        <v>110</v>
      </c>
      <c r="AO352" s="6">
        <v>0</v>
      </c>
      <c r="AP352" s="6">
        <v>0</v>
      </c>
      <c r="AQ352" s="6">
        <v>14</v>
      </c>
      <c r="AR352" s="6">
        <v>53</v>
      </c>
      <c r="AS352" s="6">
        <v>12.5</v>
      </c>
      <c r="AT352" s="138">
        <v>4</v>
      </c>
      <c r="AU352" s="138">
        <v>11</v>
      </c>
      <c r="AV352" s="138">
        <v>0</v>
      </c>
      <c r="AW352" s="138">
        <v>0</v>
      </c>
      <c r="AX352" s="138">
        <v>15</v>
      </c>
      <c r="AY352" s="6">
        <v>88.200589970501468</v>
      </c>
      <c r="AZ352" s="6">
        <v>0</v>
      </c>
      <c r="BA352" s="6">
        <v>0</v>
      </c>
      <c r="BB352" s="6">
        <v>0</v>
      </c>
      <c r="BC352" s="6">
        <v>60</v>
      </c>
      <c r="BD352" s="6">
        <v>13.82488479262673</v>
      </c>
      <c r="BE352" s="6">
        <v>6</v>
      </c>
      <c r="BF352" s="6">
        <v>6.1855670103092786</v>
      </c>
      <c r="BG352" s="6">
        <v>50</v>
      </c>
      <c r="BH352" s="6">
        <v>16.181229773462782</v>
      </c>
      <c r="BI352" s="6">
        <v>0</v>
      </c>
      <c r="BJ352" s="6">
        <v>0</v>
      </c>
      <c r="BK352" s="6">
        <v>97</v>
      </c>
    </row>
    <row r="353" spans="1:63" x14ac:dyDescent="0.35">
      <c r="A353" s="28">
        <v>347</v>
      </c>
      <c r="C353" s="18" t="s">
        <v>281</v>
      </c>
      <c r="D353" s="15">
        <v>431</v>
      </c>
      <c r="E353" s="19">
        <v>0</v>
      </c>
      <c r="F353" s="19">
        <v>0</v>
      </c>
      <c r="G353" s="19">
        <v>16</v>
      </c>
      <c r="H353" s="19">
        <v>330</v>
      </c>
      <c r="I353" s="19">
        <v>79</v>
      </c>
      <c r="J353" s="20">
        <v>50.580046403712295</v>
      </c>
      <c r="K353" s="20">
        <v>8</v>
      </c>
      <c r="L353" s="20">
        <v>7.5471698113207548</v>
      </c>
      <c r="M353" s="19">
        <v>0</v>
      </c>
      <c r="N353" s="20">
        <v>0</v>
      </c>
      <c r="O353" s="20">
        <v>24</v>
      </c>
      <c r="P353" s="20">
        <v>76</v>
      </c>
      <c r="Q353" s="20">
        <v>54.69879518072289</v>
      </c>
      <c r="R353" s="19">
        <v>0</v>
      </c>
      <c r="S353" s="20">
        <v>0</v>
      </c>
      <c r="T353" s="19">
        <v>0</v>
      </c>
      <c r="U353" s="20">
        <v>0</v>
      </c>
      <c r="V353" s="19">
        <v>3</v>
      </c>
      <c r="W353" s="20">
        <v>42.857142857142854</v>
      </c>
      <c r="X353" s="19">
        <v>3</v>
      </c>
      <c r="Y353" s="20">
        <v>27.27272727272727</v>
      </c>
      <c r="Z353" s="20">
        <v>24.761904761904763</v>
      </c>
      <c r="AA353" s="20">
        <v>18.095238095238095</v>
      </c>
      <c r="AB353" s="19">
        <v>13</v>
      </c>
      <c r="AC353" s="20">
        <v>5.7268722466960353</v>
      </c>
      <c r="AD353" s="20">
        <v>70.552147239263803</v>
      </c>
      <c r="AE353" s="20">
        <v>50.909090909090907</v>
      </c>
      <c r="AF353" s="20">
        <v>0</v>
      </c>
      <c r="AG353" s="20">
        <v>60.493827160493829</v>
      </c>
      <c r="AH353" s="20">
        <v>65.384615384615387</v>
      </c>
      <c r="AI353" s="20">
        <v>17.307692307692307</v>
      </c>
      <c r="AJ353" s="3">
        <v>491.66666666666663</v>
      </c>
      <c r="AK353" s="6">
        <v>73</v>
      </c>
      <c r="AL353" s="6">
        <v>227</v>
      </c>
      <c r="AM353" s="6">
        <v>0</v>
      </c>
      <c r="AN353" s="6">
        <v>0</v>
      </c>
      <c r="AO353" s="6">
        <v>0</v>
      </c>
      <c r="AP353" s="6">
        <v>9</v>
      </c>
      <c r="AQ353" s="6">
        <v>101</v>
      </c>
      <c r="AR353" s="6">
        <v>0</v>
      </c>
      <c r="AS353" s="6">
        <v>0</v>
      </c>
      <c r="AT353" s="138"/>
      <c r="AU353" s="138"/>
      <c r="AV353" s="138"/>
      <c r="AW353" s="138"/>
      <c r="AX353" s="138"/>
      <c r="AY353" s="6">
        <v>23.325062034739457</v>
      </c>
      <c r="AZ353" s="6">
        <v>0</v>
      </c>
      <c r="BA353" s="6">
        <v>0</v>
      </c>
      <c r="BB353" s="6">
        <v>8</v>
      </c>
      <c r="BC353" s="6">
        <v>156</v>
      </c>
      <c r="BD353" s="6">
        <v>37.231503579952268</v>
      </c>
      <c r="BE353" s="6">
        <v>0</v>
      </c>
      <c r="BF353" s="6">
        <v>0</v>
      </c>
      <c r="BG353" s="6">
        <v>99</v>
      </c>
      <c r="BH353" s="6">
        <v>30.555555555555557</v>
      </c>
      <c r="BI353" s="6">
        <v>54</v>
      </c>
      <c r="BJ353" s="6">
        <v>72</v>
      </c>
      <c r="BK353" s="6">
        <v>16</v>
      </c>
    </row>
    <row r="354" spans="1:63" x14ac:dyDescent="0.35">
      <c r="A354" s="28">
        <v>348</v>
      </c>
      <c r="C354" s="18" t="s">
        <v>14</v>
      </c>
      <c r="D354" s="15">
        <v>745</v>
      </c>
      <c r="E354" s="19">
        <v>4</v>
      </c>
      <c r="F354" s="19">
        <v>13</v>
      </c>
      <c r="G354" s="19">
        <v>24</v>
      </c>
      <c r="H354" s="19">
        <v>552</v>
      </c>
      <c r="I354" s="19">
        <v>148</v>
      </c>
      <c r="J354" s="20">
        <v>49.395973154362416</v>
      </c>
      <c r="K354" s="20">
        <v>27</v>
      </c>
      <c r="L354" s="20">
        <v>14.917127071823206</v>
      </c>
      <c r="M354" s="19">
        <v>0</v>
      </c>
      <c r="N354" s="20">
        <v>0</v>
      </c>
      <c r="O354" s="20">
        <v>59</v>
      </c>
      <c r="P354" s="20">
        <v>85.9375</v>
      </c>
      <c r="Q354" s="20">
        <v>47.5177304964539</v>
      </c>
      <c r="R354" s="19">
        <v>4</v>
      </c>
      <c r="S354" s="20">
        <v>23.52941176470588</v>
      </c>
      <c r="T354" s="19">
        <v>4</v>
      </c>
      <c r="U354" s="20">
        <v>25</v>
      </c>
      <c r="V354" s="19">
        <v>0</v>
      </c>
      <c r="W354" s="20">
        <v>0</v>
      </c>
      <c r="X354" s="19">
        <v>0</v>
      </c>
      <c r="Y354" s="20">
        <v>0</v>
      </c>
      <c r="Z354" s="20">
        <v>19.553072625698324</v>
      </c>
      <c r="AA354" s="20">
        <v>17.877094972067038</v>
      </c>
      <c r="AB354" s="19">
        <v>29</v>
      </c>
      <c r="AC354" s="20">
        <v>9.6345514950166127</v>
      </c>
      <c r="AD354" s="20">
        <v>61.216730038022817</v>
      </c>
      <c r="AE354" s="20">
        <v>33.090909090909093</v>
      </c>
      <c r="AF354" s="20">
        <v>35.714285714285715</v>
      </c>
      <c r="AG354" s="20">
        <v>47.286821705426355</v>
      </c>
      <c r="AH354" s="20">
        <v>51.418439716312058</v>
      </c>
      <c r="AI354" s="20">
        <v>23.049645390070921</v>
      </c>
      <c r="AJ354" s="3">
        <v>393.87755102040819</v>
      </c>
      <c r="AK354" s="6">
        <v>0</v>
      </c>
      <c r="AL354" s="6">
        <v>95</v>
      </c>
      <c r="AM354" s="6">
        <v>0</v>
      </c>
      <c r="AN354" s="6">
        <v>517</v>
      </c>
      <c r="AO354" s="6">
        <v>0</v>
      </c>
      <c r="AP354" s="6">
        <v>0</v>
      </c>
      <c r="AQ354" s="6">
        <v>79</v>
      </c>
      <c r="AR354" s="6">
        <v>24</v>
      </c>
      <c r="AS354" s="6">
        <v>3.2921810699588478</v>
      </c>
      <c r="AT354" s="138">
        <v>3</v>
      </c>
      <c r="AU354" s="138">
        <v>0</v>
      </c>
      <c r="AV354" s="138">
        <v>0</v>
      </c>
      <c r="AW354" s="138">
        <v>0</v>
      </c>
      <c r="AX354" s="138">
        <v>3</v>
      </c>
      <c r="AY354" s="6">
        <v>28.671328671328673</v>
      </c>
      <c r="AZ354" s="6">
        <v>11</v>
      </c>
      <c r="BA354" s="6">
        <v>6.3218390804597711</v>
      </c>
      <c r="BB354" s="6">
        <v>19</v>
      </c>
      <c r="BC354" s="6">
        <v>228</v>
      </c>
      <c r="BD354" s="6">
        <v>31.232876712328768</v>
      </c>
      <c r="BE354" s="6">
        <v>0</v>
      </c>
      <c r="BF354" s="6">
        <v>0</v>
      </c>
      <c r="BG354" s="6">
        <v>140</v>
      </c>
      <c r="BH354" s="6">
        <v>25.78268876611418</v>
      </c>
      <c r="BI354" s="6">
        <v>80</v>
      </c>
      <c r="BJ354" s="6">
        <v>56.338028169014088</v>
      </c>
      <c r="BK354" s="6">
        <v>24</v>
      </c>
    </row>
    <row r="355" spans="1:63" x14ac:dyDescent="0.35">
      <c r="A355" s="28">
        <v>349</v>
      </c>
      <c r="C355" s="18" t="s">
        <v>18</v>
      </c>
      <c r="D355" s="15">
        <v>13284</v>
      </c>
      <c r="E355" s="19">
        <v>101</v>
      </c>
      <c r="F355" s="19">
        <v>302</v>
      </c>
      <c r="G355" s="19">
        <v>1007</v>
      </c>
      <c r="H355" s="19">
        <v>10480</v>
      </c>
      <c r="I355" s="19">
        <v>1497</v>
      </c>
      <c r="J355" s="20">
        <v>54.501656127672391</v>
      </c>
      <c r="K355" s="20">
        <v>711</v>
      </c>
      <c r="L355" s="20">
        <v>14.996836110525205</v>
      </c>
      <c r="M355" s="19">
        <v>41</v>
      </c>
      <c r="N355" s="20">
        <v>7.945736434108527</v>
      </c>
      <c r="O355" s="20">
        <v>1279</v>
      </c>
      <c r="P355" s="20">
        <v>87.753510140405623</v>
      </c>
      <c r="Q355" s="20">
        <v>37.838699394325786</v>
      </c>
      <c r="R355" s="19">
        <v>35</v>
      </c>
      <c r="S355" s="20">
        <v>5.2005943536404162</v>
      </c>
      <c r="T355" s="19">
        <v>31</v>
      </c>
      <c r="U355" s="20">
        <v>11.071428571428571</v>
      </c>
      <c r="V355" s="19">
        <v>51</v>
      </c>
      <c r="W355" s="20">
        <v>12.944162436548224</v>
      </c>
      <c r="X355" s="19">
        <v>79</v>
      </c>
      <c r="Y355" s="20">
        <v>11.738484398216938</v>
      </c>
      <c r="Z355" s="20">
        <v>20.374401393121463</v>
      </c>
      <c r="AA355" s="20">
        <v>24.79320853286896</v>
      </c>
      <c r="AB355" s="19">
        <v>742</v>
      </c>
      <c r="AC355" s="20">
        <v>9.7082297527149031</v>
      </c>
      <c r="AD355" s="20">
        <v>74.205844980940284</v>
      </c>
      <c r="AE355" s="20">
        <v>53.117251151257527</v>
      </c>
      <c r="AF355" s="20">
        <v>47.196870925684486</v>
      </c>
      <c r="AG355" s="20">
        <v>64.216054013503381</v>
      </c>
      <c r="AH355" s="20">
        <v>57.313432835820898</v>
      </c>
      <c r="AI355" s="20">
        <v>16.149253731343283</v>
      </c>
      <c r="AJ355" s="3">
        <v>457.47883349012227</v>
      </c>
      <c r="AK355" s="6">
        <v>6463</v>
      </c>
      <c r="AL355" s="6">
        <v>3411</v>
      </c>
      <c r="AM355" s="6">
        <v>0</v>
      </c>
      <c r="AN355" s="6">
        <v>6</v>
      </c>
      <c r="AO355" s="6">
        <v>0</v>
      </c>
      <c r="AP355" s="6">
        <v>45</v>
      </c>
      <c r="AQ355" s="6">
        <v>2833</v>
      </c>
      <c r="AR355" s="6">
        <v>1509</v>
      </c>
      <c r="AS355" s="6">
        <v>11.737710018668327</v>
      </c>
      <c r="AT355" s="138">
        <v>102</v>
      </c>
      <c r="AU355" s="138">
        <v>0</v>
      </c>
      <c r="AV355" s="138">
        <v>13</v>
      </c>
      <c r="AW355" s="138">
        <v>8</v>
      </c>
      <c r="AX355" s="138">
        <v>123</v>
      </c>
      <c r="AY355" s="6">
        <v>18.791998749804655</v>
      </c>
      <c r="AZ355" s="6">
        <v>46</v>
      </c>
      <c r="BA355" s="6">
        <v>0.98712446351931338</v>
      </c>
      <c r="BB355" s="6">
        <v>97</v>
      </c>
      <c r="BC355" s="6">
        <v>6321</v>
      </c>
      <c r="BD355" s="6">
        <v>47.969947636032479</v>
      </c>
      <c r="BE355" s="6">
        <v>223</v>
      </c>
      <c r="BF355" s="6">
        <v>22.389558232931726</v>
      </c>
      <c r="BG355" s="6">
        <v>4798</v>
      </c>
      <c r="BH355" s="6">
        <v>46.099154496541125</v>
      </c>
      <c r="BI355" s="6">
        <v>1210</v>
      </c>
      <c r="BJ355" s="6">
        <v>81.756756756756758</v>
      </c>
      <c r="BK355" s="6">
        <v>1007</v>
      </c>
    </row>
    <row r="356" spans="1:63" x14ac:dyDescent="0.35">
      <c r="A356" s="28">
        <v>350</v>
      </c>
      <c r="C356" s="18"/>
      <c r="D356" s="15"/>
      <c r="E356" s="19"/>
      <c r="F356" s="19"/>
      <c r="G356" s="19"/>
      <c r="H356" s="19"/>
      <c r="I356" s="19"/>
      <c r="J356" s="20"/>
      <c r="K356" s="20"/>
      <c r="L356" s="20"/>
      <c r="M356" s="19"/>
      <c r="N356" s="20"/>
      <c r="O356" s="20"/>
      <c r="P356" s="20"/>
      <c r="Q356" s="20"/>
      <c r="R356" s="19"/>
      <c r="S356" s="20"/>
      <c r="T356" s="19">
        <v>465</v>
      </c>
      <c r="U356" s="20">
        <v>14.440993788819876</v>
      </c>
      <c r="V356" s="19">
        <v>526</v>
      </c>
      <c r="W356" s="20">
        <v>23.619218679838347</v>
      </c>
      <c r="X356" s="19">
        <v>995</v>
      </c>
      <c r="Y356" s="20">
        <v>18.220106207654275</v>
      </c>
      <c r="Z356" s="20">
        <v>23.482268771712587</v>
      </c>
      <c r="AA356" s="20">
        <v>33.044405462112614</v>
      </c>
      <c r="AB356" s="19">
        <v>4092</v>
      </c>
      <c r="AC356" s="20">
        <v>10.56436205917282</v>
      </c>
      <c r="AD356" s="20">
        <v>73.974445191661061</v>
      </c>
      <c r="AE356" s="20">
        <v>51.353473571103855</v>
      </c>
      <c r="AF356" s="20">
        <v>50.619834710743802</v>
      </c>
      <c r="AG356" s="20">
        <v>66.501876536818955</v>
      </c>
      <c r="AH356" s="20">
        <v>52.373342803030297</v>
      </c>
      <c r="AI356" s="20">
        <v>19.957386363636363</v>
      </c>
      <c r="AJ356" s="3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>
        <v>51.806167400881051</v>
      </c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</row>
    <row r="357" spans="1:63" x14ac:dyDescent="0.35">
      <c r="A357" s="28">
        <v>351</v>
      </c>
      <c r="B357" s="21" t="s">
        <v>41</v>
      </c>
      <c r="C357" s="18" t="s">
        <v>26</v>
      </c>
      <c r="D357" s="15">
        <v>15</v>
      </c>
      <c r="E357" s="19">
        <v>0</v>
      </c>
      <c r="F357" s="19">
        <v>0</v>
      </c>
      <c r="G357" s="19">
        <v>4</v>
      </c>
      <c r="H357" s="19">
        <v>15</v>
      </c>
      <c r="I357" s="19">
        <v>0</v>
      </c>
      <c r="J357" s="20">
        <v>20</v>
      </c>
      <c r="K357" s="20">
        <v>0</v>
      </c>
      <c r="L357" s="20">
        <v>0</v>
      </c>
      <c r="M357" s="19">
        <v>0</v>
      </c>
      <c r="N357" s="20">
        <v>0</v>
      </c>
      <c r="O357" s="20">
        <v>0</v>
      </c>
      <c r="P357" s="20">
        <v>0</v>
      </c>
      <c r="Q357" s="20">
        <v>38.461538461538467</v>
      </c>
      <c r="R357" s="19">
        <v>0</v>
      </c>
      <c r="S357" s="20">
        <v>0</v>
      </c>
      <c r="T357" s="19">
        <v>0</v>
      </c>
      <c r="U357" s="20">
        <v>0</v>
      </c>
      <c r="V357" s="19">
        <v>0</v>
      </c>
      <c r="W357" s="20">
        <v>0</v>
      </c>
      <c r="X357" s="19">
        <v>0</v>
      </c>
      <c r="Y357" s="20">
        <v>0</v>
      </c>
      <c r="Z357" s="20">
        <v>36.363636363636367</v>
      </c>
      <c r="AA357" s="20">
        <v>27.27272727272727</v>
      </c>
      <c r="AB357" s="19">
        <v>0</v>
      </c>
      <c r="AC357" s="20">
        <v>0</v>
      </c>
      <c r="AD357" s="20">
        <v>100</v>
      </c>
      <c r="AE357" s="20">
        <v>0</v>
      </c>
      <c r="AF357" s="20">
        <v>100</v>
      </c>
      <c r="AG357" s="20">
        <v>100</v>
      </c>
      <c r="AH357" s="20">
        <v>0</v>
      </c>
      <c r="AI357" s="20">
        <v>0</v>
      </c>
      <c r="AJ357" s="3">
        <v>2000</v>
      </c>
      <c r="AK357" s="6">
        <v>0</v>
      </c>
      <c r="AL357" s="6">
        <v>0</v>
      </c>
      <c r="AM357" s="6">
        <v>0</v>
      </c>
      <c r="AN357" s="6">
        <v>11</v>
      </c>
      <c r="AO357" s="6">
        <v>0</v>
      </c>
      <c r="AP357" s="6">
        <v>0</v>
      </c>
      <c r="AQ357" s="6">
        <v>0</v>
      </c>
      <c r="AR357" s="6">
        <v>3</v>
      </c>
      <c r="AS357" s="6">
        <v>27.27272727272727</v>
      </c>
      <c r="AT357" s="138">
        <v>1</v>
      </c>
      <c r="AU357" s="138">
        <v>0</v>
      </c>
      <c r="AV357" s="138">
        <v>0</v>
      </c>
      <c r="AW357" s="138">
        <v>0</v>
      </c>
      <c r="AX357" s="138">
        <v>1</v>
      </c>
      <c r="AY357" s="6">
        <v>82.35294117647058</v>
      </c>
      <c r="AZ357" s="6">
        <v>0</v>
      </c>
      <c r="BA357" s="6">
        <v>0</v>
      </c>
      <c r="BB357" s="6">
        <v>0</v>
      </c>
      <c r="BC357" s="6">
        <v>5</v>
      </c>
      <c r="BD357" s="6">
        <v>33.333333333333329</v>
      </c>
      <c r="BE357" s="6">
        <v>0</v>
      </c>
      <c r="BF357" s="6">
        <v>0</v>
      </c>
      <c r="BG357" s="6">
        <v>7</v>
      </c>
      <c r="BH357" s="6">
        <v>53.846153846153847</v>
      </c>
      <c r="BI357" s="6">
        <v>0</v>
      </c>
      <c r="BJ357" s="6">
        <v>0</v>
      </c>
      <c r="BK357" s="6">
        <v>4</v>
      </c>
    </row>
    <row r="358" spans="1:63" x14ac:dyDescent="0.35">
      <c r="A358" s="28">
        <v>352</v>
      </c>
      <c r="C358" s="18" t="s">
        <v>22</v>
      </c>
      <c r="D358" s="15">
        <v>128</v>
      </c>
      <c r="E358" s="19">
        <v>0</v>
      </c>
      <c r="F358" s="19">
        <v>0</v>
      </c>
      <c r="G358" s="19">
        <v>12</v>
      </c>
      <c r="H358" s="19">
        <v>113</v>
      </c>
      <c r="I358" s="19">
        <v>0</v>
      </c>
      <c r="J358" s="20">
        <v>46.09375</v>
      </c>
      <c r="K358" s="20">
        <v>0</v>
      </c>
      <c r="L358" s="20">
        <v>0</v>
      </c>
      <c r="M358" s="19">
        <v>0</v>
      </c>
      <c r="N358" s="20">
        <v>0</v>
      </c>
      <c r="O358" s="20">
        <v>0</v>
      </c>
      <c r="P358" s="20">
        <v>0</v>
      </c>
      <c r="Q358" s="20">
        <v>0</v>
      </c>
      <c r="R358" s="19">
        <v>0</v>
      </c>
      <c r="S358" s="20">
        <v>0</v>
      </c>
      <c r="T358" s="19">
        <v>0</v>
      </c>
      <c r="U358" s="20">
        <v>0</v>
      </c>
      <c r="V358" s="19">
        <v>0</v>
      </c>
      <c r="W358" s="20">
        <v>0</v>
      </c>
      <c r="X358" s="19">
        <v>0</v>
      </c>
      <c r="Y358" s="20">
        <v>0</v>
      </c>
      <c r="Z358" s="20">
        <v>8.7378640776699026</v>
      </c>
      <c r="AA358" s="20">
        <v>74.757281553398059</v>
      </c>
      <c r="AB358" s="19">
        <v>14</v>
      </c>
      <c r="AC358" s="20">
        <v>14.000000000000002</v>
      </c>
      <c r="AD358" s="20">
        <v>84.745762711864401</v>
      </c>
      <c r="AE358" s="20">
        <v>56.60377358490566</v>
      </c>
      <c r="AF358" s="20">
        <v>48.717948717948715</v>
      </c>
      <c r="AG358" s="20">
        <v>83.561643835616437</v>
      </c>
      <c r="AH358" s="20">
        <v>36.470588235294116</v>
      </c>
      <c r="AI358" s="20">
        <v>31.764705882352938</v>
      </c>
      <c r="AJ358" s="3">
        <v>682.14285714285711</v>
      </c>
      <c r="AK358" s="6">
        <v>0</v>
      </c>
      <c r="AL358" s="6">
        <v>4</v>
      </c>
      <c r="AM358" s="6">
        <v>5</v>
      </c>
      <c r="AN358" s="6">
        <v>107</v>
      </c>
      <c r="AO358" s="6">
        <v>0</v>
      </c>
      <c r="AP358" s="6">
        <v>0</v>
      </c>
      <c r="AQ358" s="6">
        <v>8</v>
      </c>
      <c r="AR358" s="6">
        <v>49</v>
      </c>
      <c r="AS358" s="6">
        <v>39.837398373983739</v>
      </c>
      <c r="AT358" s="138">
        <v>4</v>
      </c>
      <c r="AU358" s="138">
        <v>0</v>
      </c>
      <c r="AV358" s="138">
        <v>1</v>
      </c>
      <c r="AW358" s="138">
        <v>1</v>
      </c>
      <c r="AX358" s="138">
        <v>6</v>
      </c>
      <c r="AY358" s="6">
        <v>66.40625</v>
      </c>
      <c r="AZ358" s="6">
        <v>0</v>
      </c>
      <c r="BA358" s="6">
        <v>0</v>
      </c>
      <c r="BB358" s="6">
        <v>0</v>
      </c>
      <c r="BC358" s="6">
        <v>0</v>
      </c>
      <c r="BD358" s="6">
        <v>0</v>
      </c>
      <c r="BE358" s="6">
        <v>0</v>
      </c>
      <c r="BF358" s="6">
        <v>0</v>
      </c>
      <c r="BG358" s="6">
        <v>0</v>
      </c>
      <c r="BH358" s="6">
        <v>0</v>
      </c>
      <c r="BI358" s="6">
        <v>0</v>
      </c>
      <c r="BJ358" s="6">
        <v>0</v>
      </c>
      <c r="BK358" s="6">
        <v>12</v>
      </c>
    </row>
    <row r="359" spans="1:63" x14ac:dyDescent="0.35">
      <c r="A359" s="28">
        <v>353</v>
      </c>
      <c r="C359" s="18" t="s">
        <v>134</v>
      </c>
      <c r="D359" s="15">
        <v>143</v>
      </c>
      <c r="E359" s="19">
        <v>0</v>
      </c>
      <c r="F359" s="19">
        <v>0</v>
      </c>
      <c r="G359" s="19">
        <v>6</v>
      </c>
      <c r="H359" s="19">
        <v>109</v>
      </c>
      <c r="I359" s="19">
        <v>33</v>
      </c>
      <c r="J359" s="20">
        <v>53.846153846153847</v>
      </c>
      <c r="K359" s="20">
        <v>3</v>
      </c>
      <c r="L359" s="20">
        <v>6.666666666666667</v>
      </c>
      <c r="M359" s="19">
        <v>0</v>
      </c>
      <c r="N359" s="20">
        <v>0</v>
      </c>
      <c r="O359" s="20">
        <v>9</v>
      </c>
      <c r="P359" s="20">
        <v>100</v>
      </c>
      <c r="Q359" s="20">
        <v>30.344827586206897</v>
      </c>
      <c r="R359" s="19">
        <v>0</v>
      </c>
      <c r="S359" s="20">
        <v>0</v>
      </c>
      <c r="T359" s="19">
        <v>0</v>
      </c>
      <c r="U359" s="20">
        <v>0</v>
      </c>
      <c r="V359" s="19">
        <v>0</v>
      </c>
      <c r="W359" s="118">
        <v>0</v>
      </c>
      <c r="X359" s="118">
        <v>0</v>
      </c>
      <c r="Y359" s="118">
        <v>0</v>
      </c>
      <c r="Z359" s="20">
        <v>35</v>
      </c>
      <c r="AA359" s="20">
        <v>42.5</v>
      </c>
      <c r="AB359" s="19">
        <v>6</v>
      </c>
      <c r="AC359" s="20">
        <v>9.0909090909090917</v>
      </c>
      <c r="AD359" s="20">
        <v>65.454545454545453</v>
      </c>
      <c r="AE359" s="20">
        <v>55.555555555555557</v>
      </c>
      <c r="AF359" s="20">
        <v>0</v>
      </c>
      <c r="AG359" s="20">
        <v>59.22330097087378</v>
      </c>
      <c r="AH359" s="20">
        <v>46.666666666666664</v>
      </c>
      <c r="AI359" s="20">
        <v>45</v>
      </c>
      <c r="AJ359" s="3">
        <v>428.57142857142856</v>
      </c>
      <c r="AK359" s="6">
        <v>0</v>
      </c>
      <c r="AL359" s="6">
        <v>95</v>
      </c>
      <c r="AM359" s="6">
        <v>0</v>
      </c>
      <c r="AN359" s="6">
        <v>18</v>
      </c>
      <c r="AO359" s="6">
        <v>0</v>
      </c>
      <c r="AP359" s="6">
        <v>0</v>
      </c>
      <c r="AQ359" s="6">
        <v>31</v>
      </c>
      <c r="AR359" s="6">
        <v>3</v>
      </c>
      <c r="AS359" s="6">
        <v>2.054794520547945</v>
      </c>
      <c r="AT359" s="138">
        <v>0</v>
      </c>
      <c r="AU359" s="138">
        <v>0</v>
      </c>
      <c r="AV359" s="138">
        <v>0</v>
      </c>
      <c r="AW359" s="138">
        <v>0</v>
      </c>
      <c r="AX359" s="138">
        <v>0</v>
      </c>
      <c r="AY359" s="6">
        <v>29.577464788732392</v>
      </c>
      <c r="AZ359" s="6">
        <v>0</v>
      </c>
      <c r="BA359" s="6">
        <v>0</v>
      </c>
      <c r="BB359" s="6">
        <v>11</v>
      </c>
      <c r="BC359" s="6">
        <v>44</v>
      </c>
      <c r="BD359" s="6">
        <v>31.205673758865249</v>
      </c>
      <c r="BE359" s="6">
        <v>0</v>
      </c>
      <c r="BF359" s="6">
        <v>0</v>
      </c>
      <c r="BG359" s="6">
        <v>22</v>
      </c>
      <c r="BH359" s="6">
        <v>21.782178217821784</v>
      </c>
      <c r="BI359" s="6">
        <v>18</v>
      </c>
      <c r="BJ359" s="6">
        <v>51.428571428571423</v>
      </c>
      <c r="BK359" s="6">
        <v>6</v>
      </c>
    </row>
    <row r="360" spans="1:63" x14ac:dyDescent="0.35">
      <c r="A360" s="28">
        <v>354</v>
      </c>
      <c r="C360" s="18" t="s">
        <v>137</v>
      </c>
      <c r="D360" s="15">
        <v>274</v>
      </c>
      <c r="E360" s="19">
        <v>7</v>
      </c>
      <c r="F360" s="19">
        <v>10</v>
      </c>
      <c r="G360" s="19">
        <v>25</v>
      </c>
      <c r="H360" s="19">
        <v>210</v>
      </c>
      <c r="I360" s="19">
        <v>28</v>
      </c>
      <c r="J360" s="20">
        <v>52.189781021897808</v>
      </c>
      <c r="K360" s="20">
        <v>4</v>
      </c>
      <c r="L360" s="20">
        <v>2.9197080291970803</v>
      </c>
      <c r="M360" s="19">
        <v>4</v>
      </c>
      <c r="N360" s="20">
        <v>50</v>
      </c>
      <c r="O360" s="20">
        <v>16</v>
      </c>
      <c r="P360" s="20">
        <v>100</v>
      </c>
      <c r="Q360" s="20">
        <v>70.992366412213741</v>
      </c>
      <c r="R360" s="19">
        <v>5</v>
      </c>
      <c r="S360" s="20">
        <v>62.5</v>
      </c>
      <c r="T360" s="19">
        <v>0</v>
      </c>
      <c r="U360" s="20">
        <v>0</v>
      </c>
      <c r="V360" s="19">
        <v>4</v>
      </c>
      <c r="W360" s="118">
        <v>57.142857142857139</v>
      </c>
      <c r="X360" s="118">
        <v>7</v>
      </c>
      <c r="Y360" s="118">
        <v>46.666666666666664</v>
      </c>
      <c r="Z360" s="20">
        <v>23.448275862068964</v>
      </c>
      <c r="AA360" s="20">
        <v>8.9655172413793096</v>
      </c>
      <c r="AB360" s="19">
        <v>20</v>
      </c>
      <c r="AC360" s="20">
        <v>17.391304347826086</v>
      </c>
      <c r="AD360" s="20">
        <v>56.12244897959183</v>
      </c>
      <c r="AE360" s="20">
        <v>28.205128205128204</v>
      </c>
      <c r="AF360" s="20">
        <v>19.101123595505616</v>
      </c>
      <c r="AG360" s="20">
        <v>58.620689655172406</v>
      </c>
      <c r="AH360" s="20">
        <v>61.95652173913043</v>
      </c>
      <c r="AI360" s="20">
        <v>13.043478260869565</v>
      </c>
      <c r="AJ360" s="3">
        <v>297.60638297872345</v>
      </c>
      <c r="AK360" s="6">
        <v>28</v>
      </c>
      <c r="AL360" s="6">
        <v>229</v>
      </c>
      <c r="AM360" s="6">
        <v>0</v>
      </c>
      <c r="AN360" s="6">
        <v>7</v>
      </c>
      <c r="AO360" s="6">
        <v>0</v>
      </c>
      <c r="AP360" s="6">
        <v>0</v>
      </c>
      <c r="AQ360" s="6">
        <v>3</v>
      </c>
      <c r="AR360" s="6">
        <v>114</v>
      </c>
      <c r="AS360" s="6">
        <v>41.911764705882355</v>
      </c>
      <c r="AT360" s="138">
        <v>0</v>
      </c>
      <c r="AU360" s="138">
        <v>27</v>
      </c>
      <c r="AV360" s="138">
        <v>0</v>
      </c>
      <c r="AW360" s="138">
        <v>0</v>
      </c>
      <c r="AX360" s="138">
        <v>27</v>
      </c>
      <c r="AY360" s="6">
        <v>79.467680608365015</v>
      </c>
      <c r="AZ360" s="6">
        <v>0</v>
      </c>
      <c r="BA360" s="6">
        <v>0</v>
      </c>
      <c r="BB360" s="6">
        <v>0</v>
      </c>
      <c r="BC360" s="6">
        <v>166</v>
      </c>
      <c r="BD360" s="6">
        <v>61.254612546125465</v>
      </c>
      <c r="BE360" s="6">
        <v>7</v>
      </c>
      <c r="BF360" s="6">
        <v>28.000000000000004</v>
      </c>
      <c r="BG360" s="6">
        <v>137</v>
      </c>
      <c r="BH360" s="6">
        <v>63.425925925925931</v>
      </c>
      <c r="BI360" s="6">
        <v>19</v>
      </c>
      <c r="BJ360" s="6">
        <v>63.333333333333329</v>
      </c>
      <c r="BK360" s="6">
        <v>25</v>
      </c>
    </row>
    <row r="361" spans="1:63" x14ac:dyDescent="0.35">
      <c r="A361" s="28">
        <v>355</v>
      </c>
      <c r="C361" s="18" t="s">
        <v>16</v>
      </c>
      <c r="D361" s="15">
        <v>130</v>
      </c>
      <c r="E361" s="19">
        <v>0</v>
      </c>
      <c r="F361" s="19">
        <v>0</v>
      </c>
      <c r="G361" s="19">
        <v>6</v>
      </c>
      <c r="H361" s="19">
        <v>88</v>
      </c>
      <c r="I361" s="19">
        <v>35</v>
      </c>
      <c r="J361" s="20">
        <v>54.615384615384613</v>
      </c>
      <c r="K361" s="20">
        <v>4</v>
      </c>
      <c r="L361" s="20">
        <v>11.111111111111111</v>
      </c>
      <c r="M361" s="19">
        <v>0</v>
      </c>
      <c r="N361" s="20">
        <v>0</v>
      </c>
      <c r="O361" s="20">
        <v>10</v>
      </c>
      <c r="P361" s="20">
        <v>66.666666666666657</v>
      </c>
      <c r="Q361" s="20">
        <v>39.166666666666664</v>
      </c>
      <c r="R361" s="19">
        <v>0</v>
      </c>
      <c r="S361" s="20">
        <v>0</v>
      </c>
      <c r="T361" s="19">
        <v>0</v>
      </c>
      <c r="U361" s="20">
        <v>0</v>
      </c>
      <c r="V361" s="19">
        <v>0</v>
      </c>
      <c r="W361" s="118">
        <v>0</v>
      </c>
      <c r="X361" s="118">
        <v>0</v>
      </c>
      <c r="Y361" s="118">
        <v>0</v>
      </c>
      <c r="Z361" s="20">
        <v>12.121212121212121</v>
      </c>
      <c r="AA361" s="20">
        <v>36.363636363636367</v>
      </c>
      <c r="AB361" s="19">
        <v>4</v>
      </c>
      <c r="AC361" s="20">
        <v>5.2631578947368416</v>
      </c>
      <c r="AD361" s="20">
        <v>89.189189189189193</v>
      </c>
      <c r="AE361" s="20">
        <v>70.833333333333343</v>
      </c>
      <c r="AF361" s="20">
        <v>50</v>
      </c>
      <c r="AG361" s="20">
        <v>82.278481012658233</v>
      </c>
      <c r="AH361" s="20">
        <v>60.563380281690137</v>
      </c>
      <c r="AI361" s="20">
        <v>18.30985915492958</v>
      </c>
      <c r="AJ361" s="3">
        <v>512.5</v>
      </c>
      <c r="AK361" s="6">
        <v>102</v>
      </c>
      <c r="AL361" s="6">
        <v>4</v>
      </c>
      <c r="AM361" s="6">
        <v>0</v>
      </c>
      <c r="AN361" s="6">
        <v>0</v>
      </c>
      <c r="AO361" s="6">
        <v>0</v>
      </c>
      <c r="AP361" s="6">
        <v>0</v>
      </c>
      <c r="AQ361" s="6">
        <v>14</v>
      </c>
      <c r="AR361" s="6">
        <v>6</v>
      </c>
      <c r="AS361" s="6">
        <v>4.5801526717557248</v>
      </c>
      <c r="AT361" s="138">
        <v>0</v>
      </c>
      <c r="AU361" s="138">
        <v>0</v>
      </c>
      <c r="AV361" s="138">
        <v>0</v>
      </c>
      <c r="AW361" s="138">
        <v>0</v>
      </c>
      <c r="AX361" s="138">
        <v>0</v>
      </c>
      <c r="AY361" s="6">
        <v>4.032258064516129</v>
      </c>
      <c r="AZ361" s="6">
        <v>0</v>
      </c>
      <c r="BA361" s="6">
        <v>0</v>
      </c>
      <c r="BB361" s="6">
        <v>6</v>
      </c>
      <c r="BC361" s="6">
        <v>44</v>
      </c>
      <c r="BD361" s="6">
        <v>34.645669291338585</v>
      </c>
      <c r="BE361" s="6">
        <v>0</v>
      </c>
      <c r="BF361" s="6">
        <v>0</v>
      </c>
      <c r="BG361" s="6">
        <v>30</v>
      </c>
      <c r="BH361" s="6">
        <v>32.967032967032964</v>
      </c>
      <c r="BI361" s="6">
        <v>16</v>
      </c>
      <c r="BJ361" s="6">
        <v>45.714285714285715</v>
      </c>
      <c r="BK361" s="6">
        <v>6</v>
      </c>
    </row>
    <row r="362" spans="1:63" x14ac:dyDescent="0.35">
      <c r="A362" s="28">
        <v>356</v>
      </c>
      <c r="C362" s="18" t="s">
        <v>138</v>
      </c>
      <c r="D362" s="15">
        <v>1062</v>
      </c>
      <c r="E362" s="19">
        <v>20</v>
      </c>
      <c r="F362" s="19">
        <v>49</v>
      </c>
      <c r="G362" s="19">
        <v>115</v>
      </c>
      <c r="H362" s="19">
        <v>796</v>
      </c>
      <c r="I362" s="19">
        <v>109</v>
      </c>
      <c r="J362" s="20">
        <v>57.156308851224104</v>
      </c>
      <c r="K362" s="20">
        <v>34</v>
      </c>
      <c r="L362" s="20">
        <v>6.6929133858267722</v>
      </c>
      <c r="M362" s="19">
        <v>4</v>
      </c>
      <c r="N362" s="20">
        <v>8.5106382978723403</v>
      </c>
      <c r="O362" s="20">
        <v>52</v>
      </c>
      <c r="P362" s="20">
        <v>85.714285714285708</v>
      </c>
      <c r="Q362" s="20">
        <v>12.127440904419322</v>
      </c>
      <c r="R362" s="19">
        <v>0</v>
      </c>
      <c r="S362" s="20">
        <v>0</v>
      </c>
      <c r="T362" s="19">
        <v>0</v>
      </c>
      <c r="U362" s="20">
        <v>0</v>
      </c>
      <c r="V362" s="19">
        <v>0</v>
      </c>
      <c r="W362" s="118">
        <v>0</v>
      </c>
      <c r="X362" s="118">
        <v>0</v>
      </c>
      <c r="Y362" s="118">
        <v>0</v>
      </c>
      <c r="Z362" s="20">
        <v>15.95959595959596</v>
      </c>
      <c r="AA362" s="20">
        <v>64.646464646464651</v>
      </c>
      <c r="AB362" s="19">
        <v>66</v>
      </c>
      <c r="AC362" s="20">
        <v>10.83743842364532</v>
      </c>
      <c r="AD362" s="20">
        <v>78.618421052631575</v>
      </c>
      <c r="AE362" s="20">
        <v>58.799171842650097</v>
      </c>
      <c r="AF362" s="20">
        <v>48.936170212765958</v>
      </c>
      <c r="AG362" s="20">
        <v>69.889064976228212</v>
      </c>
      <c r="AH362" s="20">
        <v>27.324478178368121</v>
      </c>
      <c r="AI362" s="20">
        <v>38.330170777988613</v>
      </c>
      <c r="AJ362" s="3">
        <v>476.66666666666669</v>
      </c>
      <c r="AK362" s="6">
        <v>149</v>
      </c>
      <c r="AL362" s="6">
        <v>91</v>
      </c>
      <c r="AM362" s="6">
        <v>0</v>
      </c>
      <c r="AN362" s="6">
        <v>9</v>
      </c>
      <c r="AO362" s="6">
        <v>0</v>
      </c>
      <c r="AP362" s="6">
        <v>3</v>
      </c>
      <c r="AQ362" s="6">
        <v>777</v>
      </c>
      <c r="AR362" s="6">
        <v>250</v>
      </c>
      <c r="AS362" s="6">
        <v>24.533856722276742</v>
      </c>
      <c r="AT362" s="138">
        <v>13</v>
      </c>
      <c r="AU362" s="138">
        <v>0</v>
      </c>
      <c r="AV362" s="138">
        <v>7</v>
      </c>
      <c r="AW362" s="138">
        <v>4</v>
      </c>
      <c r="AX362" s="138">
        <v>24</v>
      </c>
      <c r="AY362" s="6">
        <v>22.884615384615383</v>
      </c>
      <c r="AZ362" s="6">
        <v>0</v>
      </c>
      <c r="BA362" s="6">
        <v>0</v>
      </c>
      <c r="BB362" s="6">
        <v>12</v>
      </c>
      <c r="BC362" s="6">
        <v>358</v>
      </c>
      <c r="BD362" s="6">
        <v>33.901515151515149</v>
      </c>
      <c r="BE362" s="6">
        <v>22</v>
      </c>
      <c r="BF362" s="6">
        <v>19.130434782608695</v>
      </c>
      <c r="BG362" s="6">
        <v>226</v>
      </c>
      <c r="BH362" s="6">
        <v>28.680203045685282</v>
      </c>
      <c r="BI362" s="6">
        <v>97</v>
      </c>
      <c r="BJ362" s="6">
        <v>86.607142857142861</v>
      </c>
      <c r="BK362" s="6">
        <v>115</v>
      </c>
    </row>
    <row r="363" spans="1:63" x14ac:dyDescent="0.35">
      <c r="A363" s="28">
        <v>357</v>
      </c>
      <c r="C363" s="18" t="s">
        <v>2</v>
      </c>
      <c r="D363" s="15">
        <v>15</v>
      </c>
      <c r="E363" s="19">
        <v>0</v>
      </c>
      <c r="F363" s="19">
        <v>0</v>
      </c>
      <c r="G363" s="19">
        <v>0</v>
      </c>
      <c r="H363" s="19">
        <v>13</v>
      </c>
      <c r="I363" s="19">
        <v>0</v>
      </c>
      <c r="J363" s="20">
        <v>26.666666666666668</v>
      </c>
      <c r="K363" s="20">
        <v>0</v>
      </c>
      <c r="L363" s="20">
        <v>0</v>
      </c>
      <c r="M363" s="19">
        <v>0</v>
      </c>
      <c r="N363" s="20">
        <v>0</v>
      </c>
      <c r="O363" s="20">
        <v>5</v>
      </c>
      <c r="P363" s="20">
        <v>0</v>
      </c>
      <c r="Q363" s="20">
        <v>26.666666666666668</v>
      </c>
      <c r="R363" s="19">
        <v>0</v>
      </c>
      <c r="S363" s="20">
        <v>0</v>
      </c>
      <c r="T363" s="19">
        <v>0</v>
      </c>
      <c r="U363" s="20">
        <v>0</v>
      </c>
      <c r="V363" s="19">
        <v>0</v>
      </c>
      <c r="W363" s="118">
        <v>0</v>
      </c>
      <c r="X363" s="118">
        <v>0</v>
      </c>
      <c r="Y363" s="118">
        <v>0</v>
      </c>
      <c r="Z363" s="20">
        <v>0</v>
      </c>
      <c r="AA363" s="20">
        <v>0</v>
      </c>
      <c r="AB363" s="19">
        <v>0</v>
      </c>
      <c r="AC363" s="20">
        <v>0</v>
      </c>
      <c r="AD363" s="20">
        <v>100</v>
      </c>
      <c r="AE363" s="20">
        <v>100</v>
      </c>
      <c r="AF363" s="20">
        <v>0</v>
      </c>
      <c r="AG363" s="20">
        <v>100</v>
      </c>
      <c r="AH363" s="20">
        <v>53.846153846153847</v>
      </c>
      <c r="AI363" s="20">
        <v>0</v>
      </c>
      <c r="AJ363" s="3">
        <v>1000</v>
      </c>
      <c r="AK363" s="6">
        <v>0</v>
      </c>
      <c r="AL363" s="6">
        <v>14</v>
      </c>
      <c r="AM363" s="6">
        <v>0</v>
      </c>
      <c r="AN363" s="6">
        <v>0</v>
      </c>
      <c r="AO363" s="6">
        <v>0</v>
      </c>
      <c r="AP363" s="6">
        <v>0</v>
      </c>
      <c r="AQ363" s="6">
        <v>3</v>
      </c>
      <c r="AR363" s="6">
        <v>0</v>
      </c>
      <c r="AS363" s="6">
        <v>0</v>
      </c>
      <c r="AT363" s="138"/>
      <c r="AU363" s="138"/>
      <c r="AV363" s="138"/>
      <c r="AW363" s="138"/>
      <c r="AX363" s="138"/>
      <c r="AY363" s="6">
        <v>76.923076923076934</v>
      </c>
      <c r="AZ363" s="6">
        <v>0</v>
      </c>
      <c r="BA363" s="6">
        <v>0</v>
      </c>
      <c r="BB363" s="6">
        <v>0</v>
      </c>
      <c r="BC363" s="6">
        <v>0</v>
      </c>
      <c r="BD363" s="6">
        <v>0</v>
      </c>
      <c r="BE363" s="6">
        <v>0</v>
      </c>
      <c r="BF363" s="6">
        <v>0</v>
      </c>
      <c r="BG363" s="6">
        <v>0</v>
      </c>
      <c r="BH363" s="6">
        <v>0</v>
      </c>
      <c r="BI363" s="6">
        <v>0</v>
      </c>
      <c r="BJ363" s="6">
        <v>0</v>
      </c>
      <c r="BK363" s="6">
        <v>0</v>
      </c>
    </row>
    <row r="364" spans="1:63" x14ac:dyDescent="0.35">
      <c r="A364" s="28">
        <v>358</v>
      </c>
      <c r="C364" s="18" t="s">
        <v>6</v>
      </c>
      <c r="D364" s="15">
        <v>528</v>
      </c>
      <c r="E364" s="19">
        <v>0</v>
      </c>
      <c r="F364" s="19">
        <v>0</v>
      </c>
      <c r="G364" s="19">
        <v>3</v>
      </c>
      <c r="H364" s="19">
        <v>219</v>
      </c>
      <c r="I364" s="19">
        <v>301</v>
      </c>
      <c r="J364" s="20">
        <v>53.787878787878782</v>
      </c>
      <c r="K364" s="20">
        <v>0</v>
      </c>
      <c r="L364" s="20">
        <v>0</v>
      </c>
      <c r="M364" s="19">
        <v>0</v>
      </c>
      <c r="N364" s="20">
        <v>0</v>
      </c>
      <c r="O364" s="20">
        <v>46</v>
      </c>
      <c r="P364" s="20">
        <v>77.777777777777786</v>
      </c>
      <c r="Q364" s="20">
        <v>52.272727272727273</v>
      </c>
      <c r="R364" s="19">
        <v>0</v>
      </c>
      <c r="S364" s="20">
        <v>0</v>
      </c>
      <c r="T364" s="19">
        <v>0</v>
      </c>
      <c r="U364" s="20">
        <v>0</v>
      </c>
      <c r="V364" s="19">
        <v>0</v>
      </c>
      <c r="W364" s="118">
        <v>0</v>
      </c>
      <c r="X364" s="118">
        <v>0</v>
      </c>
      <c r="Y364" s="118">
        <v>0</v>
      </c>
      <c r="Z364" s="20">
        <v>35.087719298245609</v>
      </c>
      <c r="AA364" s="20">
        <v>31.578947368421051</v>
      </c>
      <c r="AB364" s="19">
        <v>7</v>
      </c>
      <c r="AC364" s="20">
        <v>4.4025157232704402</v>
      </c>
      <c r="AD364" s="20">
        <v>76.63551401869158</v>
      </c>
      <c r="AE364" s="20">
        <v>59.813084112149525</v>
      </c>
      <c r="AF364" s="20">
        <v>100</v>
      </c>
      <c r="AG364" s="20">
        <v>68.5</v>
      </c>
      <c r="AH364" s="20">
        <v>43.870967741935488</v>
      </c>
      <c r="AI364" s="20">
        <v>30.322580645161288</v>
      </c>
      <c r="AJ364" s="3">
        <v>420.37037037037038</v>
      </c>
      <c r="AK364" s="6">
        <v>0</v>
      </c>
      <c r="AL364" s="6">
        <v>477</v>
      </c>
      <c r="AM364" s="6">
        <v>0</v>
      </c>
      <c r="AN364" s="6">
        <v>0</v>
      </c>
      <c r="AO364" s="6">
        <v>0</v>
      </c>
      <c r="AP364" s="6">
        <v>0</v>
      </c>
      <c r="AQ364" s="6">
        <v>38</v>
      </c>
      <c r="AR364" s="6">
        <v>15</v>
      </c>
      <c r="AS364" s="6">
        <v>2.9469548133595285</v>
      </c>
      <c r="AT364" s="138">
        <v>1</v>
      </c>
      <c r="AU364" s="138">
        <v>0</v>
      </c>
      <c r="AV364" s="138">
        <v>0</v>
      </c>
      <c r="AW364" s="138">
        <v>0</v>
      </c>
      <c r="AX364" s="138">
        <v>1</v>
      </c>
      <c r="AY364" s="6">
        <v>10.515021459227468</v>
      </c>
      <c r="AZ364" s="6">
        <v>0</v>
      </c>
      <c r="BA364" s="6">
        <v>0</v>
      </c>
      <c r="BB364" s="6">
        <v>81</v>
      </c>
      <c r="BC364" s="6">
        <v>93</v>
      </c>
      <c r="BD364" s="6">
        <v>17.816091954022991</v>
      </c>
      <c r="BE364" s="6">
        <v>0</v>
      </c>
      <c r="BF364" s="6">
        <v>0</v>
      </c>
      <c r="BG364" s="6">
        <v>12</v>
      </c>
      <c r="BH364" s="6">
        <v>5.6603773584905666</v>
      </c>
      <c r="BI364" s="6">
        <v>78</v>
      </c>
      <c r="BJ364" s="6">
        <v>25.742574257425744</v>
      </c>
      <c r="BK364" s="6">
        <v>3</v>
      </c>
    </row>
    <row r="365" spans="1:63" x14ac:dyDescent="0.35">
      <c r="A365" s="28">
        <v>359</v>
      </c>
      <c r="C365" s="18" t="s">
        <v>10</v>
      </c>
      <c r="D365" s="15">
        <v>161</v>
      </c>
      <c r="E365" s="19">
        <v>0</v>
      </c>
      <c r="F365" s="19">
        <v>8</v>
      </c>
      <c r="G365" s="19">
        <v>3</v>
      </c>
      <c r="H365" s="19">
        <v>78</v>
      </c>
      <c r="I365" s="19">
        <v>73</v>
      </c>
      <c r="J365" s="20">
        <v>48.447204968944099</v>
      </c>
      <c r="K365" s="20">
        <v>3</v>
      </c>
      <c r="L365" s="20">
        <v>13.043478260869565</v>
      </c>
      <c r="M365" s="19">
        <v>0</v>
      </c>
      <c r="N365" s="20">
        <v>0</v>
      </c>
      <c r="O365" s="20">
        <v>7</v>
      </c>
      <c r="P365" s="20">
        <v>100</v>
      </c>
      <c r="Q365" s="20">
        <v>30.136986301369863</v>
      </c>
      <c r="R365" s="19">
        <v>0</v>
      </c>
      <c r="S365" s="20">
        <v>0</v>
      </c>
      <c r="T365" s="19">
        <v>0</v>
      </c>
      <c r="U365" s="20">
        <v>0</v>
      </c>
      <c r="V365" s="19">
        <v>0</v>
      </c>
      <c r="W365" s="118">
        <v>0</v>
      </c>
      <c r="X365" s="118">
        <v>0</v>
      </c>
      <c r="Y365" s="118">
        <v>0</v>
      </c>
      <c r="Z365" s="20">
        <v>25</v>
      </c>
      <c r="AA365" s="20">
        <v>50</v>
      </c>
      <c r="AB365" s="19">
        <v>3</v>
      </c>
      <c r="AC365" s="20">
        <v>6.3829787234042552</v>
      </c>
      <c r="AD365" s="20">
        <v>80.952380952380949</v>
      </c>
      <c r="AE365" s="20">
        <v>35.135135135135137</v>
      </c>
      <c r="AF365" s="20">
        <v>100</v>
      </c>
      <c r="AG365" s="20">
        <v>59.090909090909093</v>
      </c>
      <c r="AH365" s="20">
        <v>15.384615384615385</v>
      </c>
      <c r="AI365" s="20">
        <v>51.282051282051277</v>
      </c>
      <c r="AJ365" s="3">
        <v>408.69565217391306</v>
      </c>
      <c r="AK365" s="6">
        <v>0</v>
      </c>
      <c r="AL365" s="6">
        <v>129</v>
      </c>
      <c r="AM365" s="6">
        <v>0</v>
      </c>
      <c r="AN365" s="6">
        <v>22</v>
      </c>
      <c r="AO365" s="6">
        <v>0</v>
      </c>
      <c r="AP365" s="6">
        <v>0</v>
      </c>
      <c r="AQ365" s="6">
        <v>9</v>
      </c>
      <c r="AR365" s="6">
        <v>11</v>
      </c>
      <c r="AS365" s="6">
        <v>7.3825503355704702</v>
      </c>
      <c r="AT365" s="138">
        <v>0</v>
      </c>
      <c r="AU365" s="138">
        <v>0</v>
      </c>
      <c r="AV365" s="138">
        <v>0</v>
      </c>
      <c r="AW365" s="138">
        <v>3</v>
      </c>
      <c r="AX365" s="138">
        <v>3</v>
      </c>
      <c r="AY365" s="6">
        <v>26.351351351351347</v>
      </c>
      <c r="AZ365" s="6">
        <v>0</v>
      </c>
      <c r="BA365" s="6">
        <v>0</v>
      </c>
      <c r="BB365" s="6">
        <v>18</v>
      </c>
      <c r="BC365" s="6">
        <v>20</v>
      </c>
      <c r="BD365" s="6">
        <v>12.269938650306749</v>
      </c>
      <c r="BE365" s="6">
        <v>0</v>
      </c>
      <c r="BF365" s="6">
        <v>0</v>
      </c>
      <c r="BG365" s="6">
        <v>7</v>
      </c>
      <c r="BH365" s="6">
        <v>8.6419753086419746</v>
      </c>
      <c r="BI365" s="6">
        <v>12</v>
      </c>
      <c r="BJ365" s="6">
        <v>15.789473684210526</v>
      </c>
      <c r="BK365" s="6">
        <v>3</v>
      </c>
    </row>
    <row r="366" spans="1:63" x14ac:dyDescent="0.35">
      <c r="A366" s="28">
        <v>360</v>
      </c>
      <c r="C366" s="18" t="s">
        <v>277</v>
      </c>
      <c r="D366" s="15">
        <v>157</v>
      </c>
      <c r="E366" s="19">
        <v>5</v>
      </c>
      <c r="F366" s="19">
        <v>8</v>
      </c>
      <c r="G366" s="19">
        <v>19</v>
      </c>
      <c r="H366" s="19">
        <v>124</v>
      </c>
      <c r="I366" s="19">
        <v>6</v>
      </c>
      <c r="J366" s="20">
        <v>54.777070063694268</v>
      </c>
      <c r="K366" s="20">
        <v>17</v>
      </c>
      <c r="L366" s="20">
        <v>28.8135593220339</v>
      </c>
      <c r="M366" s="19">
        <v>0</v>
      </c>
      <c r="N366" s="20">
        <v>0</v>
      </c>
      <c r="O366" s="20">
        <v>27</v>
      </c>
      <c r="P366" s="20">
        <v>82.142857142857139</v>
      </c>
      <c r="Q366" s="20">
        <v>25.563909774436087</v>
      </c>
      <c r="R366" s="19">
        <v>0</v>
      </c>
      <c r="S366" s="20">
        <v>0</v>
      </c>
      <c r="T366" s="19">
        <v>0</v>
      </c>
      <c r="U366" s="20">
        <v>0</v>
      </c>
      <c r="V366" s="19">
        <v>0</v>
      </c>
      <c r="W366" s="118">
        <v>0</v>
      </c>
      <c r="X366" s="118">
        <v>0</v>
      </c>
      <c r="Y366" s="118">
        <v>0</v>
      </c>
      <c r="Z366" s="20">
        <v>45.762711864406782</v>
      </c>
      <c r="AA366" s="20">
        <v>15.254237288135593</v>
      </c>
      <c r="AB366" s="19">
        <v>15</v>
      </c>
      <c r="AC366" s="20">
        <v>21.428571428571427</v>
      </c>
      <c r="AD366" s="20">
        <v>60.377358490566039</v>
      </c>
      <c r="AE366" s="20">
        <v>35.294117647058826</v>
      </c>
      <c r="AF366" s="20">
        <v>20</v>
      </c>
      <c r="AG366" s="20">
        <v>48.07692307692308</v>
      </c>
      <c r="AH366" s="20">
        <v>48.275862068965516</v>
      </c>
      <c r="AI366" s="20">
        <v>5.1724137931034484</v>
      </c>
      <c r="AJ366" s="3">
        <v>359.375</v>
      </c>
      <c r="AK366" s="6">
        <v>0</v>
      </c>
      <c r="AL366" s="6">
        <v>125</v>
      </c>
      <c r="AM366" s="6">
        <v>0</v>
      </c>
      <c r="AN366" s="6">
        <v>24</v>
      </c>
      <c r="AO366" s="6">
        <v>0</v>
      </c>
      <c r="AP366" s="6">
        <v>0</v>
      </c>
      <c r="AQ366" s="6">
        <v>0</v>
      </c>
      <c r="AR366" s="6">
        <v>17</v>
      </c>
      <c r="AS366" s="6">
        <v>11.333333333333332</v>
      </c>
      <c r="AT366" s="138">
        <v>0</v>
      </c>
      <c r="AU366" s="138">
        <v>1</v>
      </c>
      <c r="AV366" s="138">
        <v>0</v>
      </c>
      <c r="AW366" s="138">
        <v>0</v>
      </c>
      <c r="AX366" s="138">
        <v>1</v>
      </c>
      <c r="AY366" s="6">
        <v>65.714285714285708</v>
      </c>
      <c r="AZ366" s="6">
        <v>5</v>
      </c>
      <c r="BA366" s="6">
        <v>8.1967213114754092</v>
      </c>
      <c r="BB366" s="6">
        <v>0</v>
      </c>
      <c r="BC366" s="6">
        <v>23</v>
      </c>
      <c r="BD366" s="6">
        <v>14.838709677419354</v>
      </c>
      <c r="BE366" s="6">
        <v>0</v>
      </c>
      <c r="BF366" s="6">
        <v>0</v>
      </c>
      <c r="BG366" s="6">
        <v>18</v>
      </c>
      <c r="BH366" s="6">
        <v>15</v>
      </c>
      <c r="BI366" s="6">
        <v>6</v>
      </c>
      <c r="BJ366" s="6">
        <v>100</v>
      </c>
      <c r="BK366" s="6">
        <v>19</v>
      </c>
    </row>
    <row r="367" spans="1:63" x14ac:dyDescent="0.35">
      <c r="A367" s="28">
        <v>361</v>
      </c>
      <c r="C367" s="18" t="s">
        <v>1</v>
      </c>
      <c r="D367" s="15">
        <v>115</v>
      </c>
      <c r="E367" s="19">
        <v>0</v>
      </c>
      <c r="F367" s="19">
        <v>5</v>
      </c>
      <c r="G367" s="19">
        <v>0</v>
      </c>
      <c r="H367" s="19">
        <v>94</v>
      </c>
      <c r="I367" s="19">
        <v>16</v>
      </c>
      <c r="J367" s="20">
        <v>60</v>
      </c>
      <c r="K367" s="20">
        <v>3</v>
      </c>
      <c r="L367" s="20">
        <v>6.666666666666667</v>
      </c>
      <c r="M367" s="19">
        <v>0</v>
      </c>
      <c r="N367" s="20">
        <v>0</v>
      </c>
      <c r="O367" s="20">
        <v>7</v>
      </c>
      <c r="P367" s="20">
        <v>100</v>
      </c>
      <c r="Q367" s="20">
        <v>18.96551724137931</v>
      </c>
      <c r="R367" s="19">
        <v>0</v>
      </c>
      <c r="S367" s="20">
        <v>0</v>
      </c>
      <c r="T367" s="19">
        <v>0</v>
      </c>
      <c r="U367" s="20">
        <v>0</v>
      </c>
      <c r="V367" s="19">
        <v>0</v>
      </c>
      <c r="W367" s="118">
        <v>0</v>
      </c>
      <c r="X367" s="118">
        <v>0</v>
      </c>
      <c r="Y367" s="118">
        <v>0</v>
      </c>
      <c r="Z367" s="20">
        <v>18.75</v>
      </c>
      <c r="AA367" s="20">
        <v>56.25</v>
      </c>
      <c r="AB367" s="19">
        <v>4</v>
      </c>
      <c r="AC367" s="20">
        <v>5.3333333333333339</v>
      </c>
      <c r="AD367" s="20">
        <v>86.111111111111114</v>
      </c>
      <c r="AE367" s="20">
        <v>73.076923076923066</v>
      </c>
      <c r="AF367" s="20">
        <v>100</v>
      </c>
      <c r="AG367" s="20">
        <v>79.761904761904773</v>
      </c>
      <c r="AH367" s="20">
        <v>22.388059701492537</v>
      </c>
      <c r="AI367" s="20">
        <v>49.253731343283583</v>
      </c>
      <c r="AJ367" s="3">
        <v>775</v>
      </c>
      <c r="AK367" s="6">
        <v>0</v>
      </c>
      <c r="AL367" s="6">
        <v>46</v>
      </c>
      <c r="AM367" s="6">
        <v>32</v>
      </c>
      <c r="AN367" s="6">
        <v>18</v>
      </c>
      <c r="AO367" s="6">
        <v>0</v>
      </c>
      <c r="AP367" s="6">
        <v>0</v>
      </c>
      <c r="AQ367" s="6">
        <v>15</v>
      </c>
      <c r="AR367" s="6">
        <v>15</v>
      </c>
      <c r="AS367" s="6">
        <v>12.711864406779661</v>
      </c>
      <c r="AT367" s="138">
        <v>0</v>
      </c>
      <c r="AU367" s="138">
        <v>0</v>
      </c>
      <c r="AV367" s="138">
        <v>0</v>
      </c>
      <c r="AW367" s="138">
        <v>0</v>
      </c>
      <c r="AX367" s="138">
        <v>0</v>
      </c>
      <c r="AY367" s="6">
        <v>45.614035087719294</v>
      </c>
      <c r="AZ367" s="6">
        <v>0</v>
      </c>
      <c r="BA367" s="6">
        <v>0</v>
      </c>
      <c r="BB367" s="6">
        <v>3</v>
      </c>
      <c r="BC367" s="6">
        <v>9</v>
      </c>
      <c r="BD367" s="6">
        <v>7.8947368421052628</v>
      </c>
      <c r="BE367" s="6">
        <v>0</v>
      </c>
      <c r="BF367" s="6">
        <v>0</v>
      </c>
      <c r="BG367" s="6">
        <v>0</v>
      </c>
      <c r="BH367" s="6">
        <v>0</v>
      </c>
      <c r="BI367" s="6">
        <v>4</v>
      </c>
      <c r="BJ367" s="6">
        <v>33.333333333333329</v>
      </c>
      <c r="BK367" s="6">
        <v>0</v>
      </c>
    </row>
    <row r="368" spans="1:63" x14ac:dyDescent="0.35">
      <c r="A368" s="28">
        <v>362</v>
      </c>
      <c r="C368" s="18" t="s">
        <v>7</v>
      </c>
      <c r="D368" s="15">
        <v>1067</v>
      </c>
      <c r="E368" s="19">
        <v>0</v>
      </c>
      <c r="F368" s="19">
        <v>8</v>
      </c>
      <c r="G368" s="19">
        <v>5</v>
      </c>
      <c r="H368" s="19">
        <v>337</v>
      </c>
      <c r="I368" s="19">
        <v>719</v>
      </c>
      <c r="J368" s="20">
        <v>52.483598875351454</v>
      </c>
      <c r="K368" s="20">
        <v>0</v>
      </c>
      <c r="L368" s="20">
        <v>0</v>
      </c>
      <c r="M368" s="19">
        <v>0</v>
      </c>
      <c r="N368" s="20">
        <v>0</v>
      </c>
      <c r="O368" s="20">
        <v>90</v>
      </c>
      <c r="P368" s="20">
        <v>74.698795180722882</v>
      </c>
      <c r="Q368" s="20">
        <v>72.277227722772281</v>
      </c>
      <c r="R368" s="19">
        <v>0</v>
      </c>
      <c r="S368" s="20">
        <v>0</v>
      </c>
      <c r="T368" s="19">
        <v>0</v>
      </c>
      <c r="U368" s="20">
        <v>0</v>
      </c>
      <c r="V368" s="19">
        <v>0</v>
      </c>
      <c r="W368" s="118">
        <v>0</v>
      </c>
      <c r="X368" s="118">
        <v>0</v>
      </c>
      <c r="Y368" s="118">
        <v>0</v>
      </c>
      <c r="Z368" s="20">
        <v>35.294117647058826</v>
      </c>
      <c r="AA368" s="20">
        <v>11.76470588235294</v>
      </c>
      <c r="AB368" s="19">
        <v>12</v>
      </c>
      <c r="AC368" s="20">
        <v>5.825242718446602</v>
      </c>
      <c r="AD368" s="20">
        <v>68.30601092896174</v>
      </c>
      <c r="AE368" s="20">
        <v>37.106918238993707</v>
      </c>
      <c r="AF368" s="20">
        <v>100</v>
      </c>
      <c r="AG368" s="20">
        <v>53.481012658227847</v>
      </c>
      <c r="AH368" s="20">
        <v>47.126436781609193</v>
      </c>
      <c r="AI368" s="20">
        <v>20.114942528735632</v>
      </c>
      <c r="AJ368" s="3">
        <v>392.14285714285711</v>
      </c>
      <c r="AK368" s="6">
        <v>0</v>
      </c>
      <c r="AL368" s="6">
        <v>1024</v>
      </c>
      <c r="AM368" s="6">
        <v>0</v>
      </c>
      <c r="AN368" s="6">
        <v>6</v>
      </c>
      <c r="AO368" s="6">
        <v>0</v>
      </c>
      <c r="AP368" s="6">
        <v>0</v>
      </c>
      <c r="AQ368" s="6">
        <v>22</v>
      </c>
      <c r="AR368" s="6">
        <v>21</v>
      </c>
      <c r="AS368" s="6">
        <v>2.05078125</v>
      </c>
      <c r="AT368" s="138">
        <v>0</v>
      </c>
      <c r="AU368" s="138">
        <v>0</v>
      </c>
      <c r="AV368" s="138">
        <v>0</v>
      </c>
      <c r="AW368" s="138">
        <v>1</v>
      </c>
      <c r="AX368" s="138">
        <v>1</v>
      </c>
      <c r="AY368" s="6">
        <v>7.7534791252485098</v>
      </c>
      <c r="AZ368" s="6">
        <v>4</v>
      </c>
      <c r="BA368" s="6">
        <v>8.8888888888888893</v>
      </c>
      <c r="BB368" s="6">
        <v>119</v>
      </c>
      <c r="BC368" s="6">
        <v>352</v>
      </c>
      <c r="BD368" s="6">
        <v>33.523809523809526</v>
      </c>
      <c r="BE368" s="6">
        <v>0</v>
      </c>
      <c r="BF368" s="6">
        <v>0</v>
      </c>
      <c r="BG368" s="6">
        <v>24</v>
      </c>
      <c r="BH368" s="6">
        <v>7.1641791044776122</v>
      </c>
      <c r="BI368" s="6">
        <v>326</v>
      </c>
      <c r="BJ368" s="6">
        <v>46.372688477951634</v>
      </c>
      <c r="BK368" s="6">
        <v>5</v>
      </c>
    </row>
    <row r="369" spans="1:63" x14ac:dyDescent="0.35">
      <c r="A369" s="28">
        <v>363</v>
      </c>
      <c r="C369" s="18" t="s">
        <v>278</v>
      </c>
      <c r="D369" s="15">
        <v>148</v>
      </c>
      <c r="E369" s="19">
        <v>0</v>
      </c>
      <c r="F369" s="19">
        <v>3</v>
      </c>
      <c r="G369" s="19">
        <v>11</v>
      </c>
      <c r="H369" s="19">
        <v>127</v>
      </c>
      <c r="I369" s="19">
        <v>7</v>
      </c>
      <c r="J369" s="20">
        <v>53.378378378378379</v>
      </c>
      <c r="K369" s="20">
        <v>4</v>
      </c>
      <c r="L369" s="20">
        <v>5.1948051948051948</v>
      </c>
      <c r="M369" s="19">
        <v>0</v>
      </c>
      <c r="N369" s="20">
        <v>0</v>
      </c>
      <c r="O369" s="20">
        <v>5</v>
      </c>
      <c r="P369" s="20">
        <v>100</v>
      </c>
      <c r="Q369" s="20">
        <v>14.893617021276595</v>
      </c>
      <c r="R369" s="19">
        <v>0</v>
      </c>
      <c r="S369" s="20">
        <v>0</v>
      </c>
      <c r="T369" s="19">
        <v>0</v>
      </c>
      <c r="U369" s="20">
        <v>0</v>
      </c>
      <c r="V369" s="19">
        <v>0</v>
      </c>
      <c r="W369" s="20">
        <v>0</v>
      </c>
      <c r="X369" s="19">
        <v>0</v>
      </c>
      <c r="Y369" s="20">
        <v>0</v>
      </c>
      <c r="Z369" s="20">
        <v>18.181818181818183</v>
      </c>
      <c r="AA369" s="20">
        <v>57.142857142857139</v>
      </c>
      <c r="AB369" s="19">
        <v>5</v>
      </c>
      <c r="AC369" s="20">
        <v>4.6296296296296298</v>
      </c>
      <c r="AD369" s="20">
        <v>85.714285714285708</v>
      </c>
      <c r="AE369" s="20">
        <v>73.529411764705884</v>
      </c>
      <c r="AF369" s="20">
        <v>60</v>
      </c>
      <c r="AG369" s="20">
        <v>78.571428571428569</v>
      </c>
      <c r="AH369" s="20">
        <v>14.285714285714285</v>
      </c>
      <c r="AI369" s="20">
        <v>42.857142857142854</v>
      </c>
      <c r="AJ369" s="3">
        <v>816.66666666666663</v>
      </c>
      <c r="AK369" s="6">
        <v>16</v>
      </c>
      <c r="AL369" s="6">
        <v>53</v>
      </c>
      <c r="AM369" s="6">
        <v>0</v>
      </c>
      <c r="AN369" s="6">
        <v>0</v>
      </c>
      <c r="AO369" s="6">
        <v>0</v>
      </c>
      <c r="AP369" s="6">
        <v>0</v>
      </c>
      <c r="AQ369" s="6">
        <v>83</v>
      </c>
      <c r="AR369" s="6">
        <v>15</v>
      </c>
      <c r="AS369" s="6">
        <v>10</v>
      </c>
      <c r="AT369" s="138">
        <v>0</v>
      </c>
      <c r="AU369" s="138">
        <v>0</v>
      </c>
      <c r="AV369" s="138">
        <v>0</v>
      </c>
      <c r="AW369" s="138">
        <v>0</v>
      </c>
      <c r="AX369" s="138">
        <v>0</v>
      </c>
      <c r="AY369" s="6">
        <v>22.297297297297298</v>
      </c>
      <c r="AZ369" s="6">
        <v>0</v>
      </c>
      <c r="BA369" s="6">
        <v>0</v>
      </c>
      <c r="BB369" s="6">
        <v>3</v>
      </c>
      <c r="BC369" s="6">
        <v>14</v>
      </c>
      <c r="BD369" s="6">
        <v>9.5238095238095237</v>
      </c>
      <c r="BE369" s="6">
        <v>0</v>
      </c>
      <c r="BF369" s="6">
        <v>0</v>
      </c>
      <c r="BG369" s="6">
        <v>11</v>
      </c>
      <c r="BH369" s="6">
        <v>8.7999999999999989</v>
      </c>
      <c r="BI369" s="6">
        <v>0</v>
      </c>
      <c r="BJ369" s="6">
        <v>0</v>
      </c>
      <c r="BK369" s="6">
        <v>11</v>
      </c>
    </row>
    <row r="370" spans="1:63" x14ac:dyDescent="0.35">
      <c r="A370" s="28">
        <v>364</v>
      </c>
      <c r="C370" s="18" t="s">
        <v>23</v>
      </c>
      <c r="D370" s="15">
        <v>2569</v>
      </c>
      <c r="E370" s="19">
        <v>107</v>
      </c>
      <c r="F370" s="19">
        <v>210</v>
      </c>
      <c r="G370" s="19">
        <v>314</v>
      </c>
      <c r="H370" s="19">
        <v>1947</v>
      </c>
      <c r="I370" s="19">
        <v>101</v>
      </c>
      <c r="J370" s="20">
        <v>42.623588945114832</v>
      </c>
      <c r="K370" s="20">
        <v>63</v>
      </c>
      <c r="L370" s="20">
        <v>3.6670547147846331</v>
      </c>
      <c r="M370" s="19">
        <v>9</v>
      </c>
      <c r="N370" s="20">
        <v>11.39240506329114</v>
      </c>
      <c r="O370" s="20">
        <v>36</v>
      </c>
      <c r="P370" s="20">
        <v>100</v>
      </c>
      <c r="Q370" s="20">
        <v>6.1242344706911638</v>
      </c>
      <c r="R370" s="19">
        <v>10</v>
      </c>
      <c r="S370" s="20">
        <v>4.0160642570281126</v>
      </c>
      <c r="T370" s="19">
        <v>3</v>
      </c>
      <c r="U370" s="20">
        <v>1.6666666666666667</v>
      </c>
      <c r="V370" s="19">
        <v>10</v>
      </c>
      <c r="W370" s="118">
        <v>15.873015873015872</v>
      </c>
      <c r="X370" s="19">
        <v>17</v>
      </c>
      <c r="Y370" s="20">
        <v>6.854838709677419</v>
      </c>
      <c r="Z370" s="20">
        <v>20.288115246098439</v>
      </c>
      <c r="AA370" s="20">
        <v>62.184873949579831</v>
      </c>
      <c r="AB370" s="19">
        <v>155</v>
      </c>
      <c r="AC370" s="20">
        <v>8.596783139212425</v>
      </c>
      <c r="AD370" s="20">
        <v>88.047445255474457</v>
      </c>
      <c r="AE370" s="20">
        <v>58.844765342960294</v>
      </c>
      <c r="AF370" s="20">
        <v>63.209076175040522</v>
      </c>
      <c r="AG370" s="20">
        <v>82.010997643362131</v>
      </c>
      <c r="AH370" s="20">
        <v>40.45084533500313</v>
      </c>
      <c r="AI370" s="20">
        <v>32.122730118973074</v>
      </c>
      <c r="AJ370" s="3">
        <v>702.46305418719214</v>
      </c>
      <c r="AK370" s="6">
        <v>7</v>
      </c>
      <c r="AL370" s="6">
        <v>296</v>
      </c>
      <c r="AM370" s="6">
        <v>1333</v>
      </c>
      <c r="AN370" s="6">
        <v>89</v>
      </c>
      <c r="AO370" s="6">
        <v>0</v>
      </c>
      <c r="AP370" s="6">
        <v>643</v>
      </c>
      <c r="AQ370" s="6">
        <v>126</v>
      </c>
      <c r="AR370" s="6">
        <v>1026</v>
      </c>
      <c r="AS370" s="6">
        <v>41.04</v>
      </c>
      <c r="AT370" s="138">
        <v>16</v>
      </c>
      <c r="AU370" s="138">
        <v>0</v>
      </c>
      <c r="AV370" s="138">
        <v>18</v>
      </c>
      <c r="AW370" s="138">
        <v>74</v>
      </c>
      <c r="AX370" s="138">
        <v>108</v>
      </c>
      <c r="AY370" s="6">
        <v>72.039473684210535</v>
      </c>
      <c r="AZ370" s="6">
        <v>6</v>
      </c>
      <c r="BA370" s="6">
        <v>0.3546099290780142</v>
      </c>
      <c r="BB370" s="6">
        <v>16</v>
      </c>
      <c r="BC370" s="6">
        <v>118</v>
      </c>
      <c r="BD370" s="6">
        <v>4.6474990153603786</v>
      </c>
      <c r="BE370" s="6">
        <v>0</v>
      </c>
      <c r="BF370" s="6">
        <v>0</v>
      </c>
      <c r="BG370" s="6">
        <v>76</v>
      </c>
      <c r="BH370" s="6">
        <v>3.9317123642007243</v>
      </c>
      <c r="BI370" s="6">
        <v>14</v>
      </c>
      <c r="BJ370" s="6">
        <v>13.861386138613863</v>
      </c>
      <c r="BK370" s="6">
        <v>314</v>
      </c>
    </row>
    <row r="371" spans="1:63" x14ac:dyDescent="0.35">
      <c r="A371" s="28">
        <v>365</v>
      </c>
      <c r="C371" s="18" t="s">
        <v>19</v>
      </c>
      <c r="D371" s="15">
        <v>261</v>
      </c>
      <c r="E371" s="19">
        <v>0</v>
      </c>
      <c r="F371" s="19">
        <v>22</v>
      </c>
      <c r="G371" s="19">
        <v>19</v>
      </c>
      <c r="H371" s="19">
        <v>204</v>
      </c>
      <c r="I371" s="19">
        <v>18</v>
      </c>
      <c r="J371" s="20">
        <v>60.153256704980841</v>
      </c>
      <c r="K371" s="20">
        <v>8</v>
      </c>
      <c r="L371" s="20">
        <v>4.7337278106508878</v>
      </c>
      <c r="M371" s="19">
        <v>0</v>
      </c>
      <c r="N371" s="20">
        <v>0</v>
      </c>
      <c r="O371" s="20">
        <v>4</v>
      </c>
      <c r="P371" s="20">
        <v>60</v>
      </c>
      <c r="Q371" s="20">
        <v>5.7522123893805306</v>
      </c>
      <c r="R371" s="19">
        <v>0</v>
      </c>
      <c r="S371" s="20">
        <v>0</v>
      </c>
      <c r="T371" s="19">
        <v>0</v>
      </c>
      <c r="U371" s="20">
        <v>0</v>
      </c>
      <c r="V371" s="19">
        <v>0</v>
      </c>
      <c r="W371" s="118">
        <v>0</v>
      </c>
      <c r="X371" s="118">
        <v>0</v>
      </c>
      <c r="Y371" s="118">
        <v>0</v>
      </c>
      <c r="Z371" s="20">
        <v>15.151515151515152</v>
      </c>
      <c r="AA371" s="20">
        <v>68.484848484848484</v>
      </c>
      <c r="AB371" s="19">
        <v>12</v>
      </c>
      <c r="AC371" s="20">
        <v>6.7415730337078648</v>
      </c>
      <c r="AD371" s="20">
        <v>96.341463414634148</v>
      </c>
      <c r="AE371" s="20">
        <v>68.907563025210081</v>
      </c>
      <c r="AF371" s="20">
        <v>65.384615384615387</v>
      </c>
      <c r="AG371" s="20">
        <v>81.481481481481481</v>
      </c>
      <c r="AH371" s="20">
        <v>29.47976878612717</v>
      </c>
      <c r="AI371" s="20">
        <v>39.884393063583815</v>
      </c>
      <c r="AJ371" s="3">
        <v>859.25925925925924</v>
      </c>
      <c r="AK371" s="6">
        <v>28</v>
      </c>
      <c r="AL371" s="6">
        <v>92</v>
      </c>
      <c r="AM371" s="6">
        <v>3</v>
      </c>
      <c r="AN371" s="6">
        <v>94</v>
      </c>
      <c r="AO371" s="6">
        <v>0</v>
      </c>
      <c r="AP371" s="6">
        <v>0</v>
      </c>
      <c r="AQ371" s="6">
        <v>26</v>
      </c>
      <c r="AR371" s="6">
        <v>45</v>
      </c>
      <c r="AS371" s="6">
        <v>18</v>
      </c>
      <c r="AT371" s="138">
        <v>2</v>
      </c>
      <c r="AU371" s="138">
        <v>0</v>
      </c>
      <c r="AV371" s="138">
        <v>5</v>
      </c>
      <c r="AW371" s="138">
        <v>0</v>
      </c>
      <c r="AX371" s="138">
        <v>7</v>
      </c>
      <c r="AY371" s="6">
        <v>43.62934362934363</v>
      </c>
      <c r="AZ371" s="6">
        <v>0</v>
      </c>
      <c r="BA371" s="6">
        <v>0</v>
      </c>
      <c r="BB371" s="6">
        <v>6</v>
      </c>
      <c r="BC371" s="6">
        <v>15</v>
      </c>
      <c r="BD371" s="6">
        <v>5.7251908396946565</v>
      </c>
      <c r="BE371" s="6">
        <v>0</v>
      </c>
      <c r="BF371" s="6">
        <v>0</v>
      </c>
      <c r="BG371" s="6">
        <v>4</v>
      </c>
      <c r="BH371" s="6">
        <v>1.9704433497536946</v>
      </c>
      <c r="BI371" s="6">
        <v>5</v>
      </c>
      <c r="BJ371" s="6">
        <v>25</v>
      </c>
      <c r="BK371" s="6">
        <v>19</v>
      </c>
    </row>
    <row r="372" spans="1:63" x14ac:dyDescent="0.35">
      <c r="A372" s="28">
        <v>366</v>
      </c>
      <c r="C372" s="18" t="s">
        <v>12</v>
      </c>
      <c r="D372" s="15">
        <v>177</v>
      </c>
      <c r="E372" s="19">
        <v>5</v>
      </c>
      <c r="F372" s="19">
        <v>25</v>
      </c>
      <c r="G372" s="19">
        <v>13</v>
      </c>
      <c r="H372" s="19">
        <v>137</v>
      </c>
      <c r="I372" s="19">
        <v>6</v>
      </c>
      <c r="J372" s="20">
        <v>41.242937853107343</v>
      </c>
      <c r="K372" s="20">
        <v>14</v>
      </c>
      <c r="L372" s="20">
        <v>12.727272727272727</v>
      </c>
      <c r="M372" s="19">
        <v>0</v>
      </c>
      <c r="N372" s="20">
        <v>0</v>
      </c>
      <c r="O372" s="20">
        <v>11</v>
      </c>
      <c r="P372" s="20">
        <v>72.727272727272734</v>
      </c>
      <c r="Q372" s="20">
        <v>13.103448275862069</v>
      </c>
      <c r="R372" s="19">
        <v>0</v>
      </c>
      <c r="S372" s="20">
        <v>0</v>
      </c>
      <c r="T372" s="19">
        <v>0</v>
      </c>
      <c r="U372" s="20">
        <v>0</v>
      </c>
      <c r="V372" s="19">
        <v>0</v>
      </c>
      <c r="W372" s="118">
        <v>0</v>
      </c>
      <c r="X372" s="118">
        <v>0</v>
      </c>
      <c r="Y372" s="118">
        <v>0</v>
      </c>
      <c r="Z372" s="20">
        <v>11</v>
      </c>
      <c r="AA372" s="20">
        <v>51</v>
      </c>
      <c r="AB372" s="19">
        <v>22</v>
      </c>
      <c r="AC372" s="20">
        <v>20.5607476635514</v>
      </c>
      <c r="AD372" s="20">
        <v>67.948717948717956</v>
      </c>
      <c r="AE372" s="20">
        <v>46.666666666666664</v>
      </c>
      <c r="AF372" s="20">
        <v>46.25</v>
      </c>
      <c r="AG372" s="20">
        <v>77.192982456140342</v>
      </c>
      <c r="AH372" s="20">
        <v>37.662337662337663</v>
      </c>
      <c r="AI372" s="20">
        <v>44.155844155844157</v>
      </c>
      <c r="AJ372" s="3">
        <v>550</v>
      </c>
      <c r="AK372" s="6">
        <v>0</v>
      </c>
      <c r="AL372" s="6">
        <v>37</v>
      </c>
      <c r="AM372" s="6">
        <v>0</v>
      </c>
      <c r="AN372" s="6">
        <v>46</v>
      </c>
      <c r="AO372" s="6">
        <v>0</v>
      </c>
      <c r="AP372" s="6">
        <v>12</v>
      </c>
      <c r="AQ372" s="6">
        <v>69</v>
      </c>
      <c r="AR372" s="6">
        <v>102</v>
      </c>
      <c r="AS372" s="6">
        <v>59.302325581395351</v>
      </c>
      <c r="AT372" s="138">
        <v>3</v>
      </c>
      <c r="AU372" s="138">
        <v>0</v>
      </c>
      <c r="AV372" s="138">
        <v>0</v>
      </c>
      <c r="AW372" s="138">
        <v>7</v>
      </c>
      <c r="AX372" s="138">
        <v>10</v>
      </c>
      <c r="AY372" s="6">
        <v>67.924528301886795</v>
      </c>
      <c r="AZ372" s="6">
        <v>0</v>
      </c>
      <c r="BA372" s="6">
        <v>0</v>
      </c>
      <c r="BB372" s="6">
        <v>7</v>
      </c>
      <c r="BC372" s="6">
        <v>35</v>
      </c>
      <c r="BD372" s="6">
        <v>19.553072625698324</v>
      </c>
      <c r="BE372" s="6">
        <v>0</v>
      </c>
      <c r="BF372" s="6">
        <v>0</v>
      </c>
      <c r="BG372" s="6">
        <v>32</v>
      </c>
      <c r="BH372" s="6">
        <v>22.222222222222221</v>
      </c>
      <c r="BI372" s="6">
        <v>0</v>
      </c>
      <c r="BJ372" s="6">
        <v>0</v>
      </c>
      <c r="BK372" s="6">
        <v>13</v>
      </c>
    </row>
    <row r="373" spans="1:63" x14ac:dyDescent="0.35">
      <c r="A373" s="28">
        <v>367</v>
      </c>
      <c r="C373" s="18" t="s">
        <v>13</v>
      </c>
      <c r="D373" s="15">
        <v>66</v>
      </c>
      <c r="E373" s="19">
        <v>0</v>
      </c>
      <c r="F373" s="19">
        <v>0</v>
      </c>
      <c r="G373" s="19">
        <v>5</v>
      </c>
      <c r="H373" s="19">
        <v>61</v>
      </c>
      <c r="I373" s="19">
        <v>4</v>
      </c>
      <c r="J373" s="20">
        <v>45.454545454545453</v>
      </c>
      <c r="K373" s="20">
        <v>4</v>
      </c>
      <c r="L373" s="20">
        <v>12.903225806451612</v>
      </c>
      <c r="M373" s="19">
        <v>0</v>
      </c>
      <c r="N373" s="20">
        <v>0</v>
      </c>
      <c r="O373" s="20">
        <v>7</v>
      </c>
      <c r="P373" s="20">
        <v>100</v>
      </c>
      <c r="Q373" s="20">
        <v>33.87096774193548</v>
      </c>
      <c r="R373" s="19">
        <v>0</v>
      </c>
      <c r="S373" s="20">
        <v>0</v>
      </c>
      <c r="T373" s="19">
        <v>0</v>
      </c>
      <c r="U373" s="20">
        <v>0</v>
      </c>
      <c r="V373" s="19">
        <v>0</v>
      </c>
      <c r="W373" s="20">
        <v>0</v>
      </c>
      <c r="X373" s="19">
        <v>0</v>
      </c>
      <c r="Y373" s="20">
        <v>0</v>
      </c>
      <c r="Z373" s="20">
        <v>10</v>
      </c>
      <c r="AA373" s="20">
        <v>46.666666666666664</v>
      </c>
      <c r="AB373" s="19">
        <v>4</v>
      </c>
      <c r="AC373" s="20">
        <v>12.121212121212121</v>
      </c>
      <c r="AD373" s="20">
        <v>73.076923076923066</v>
      </c>
      <c r="AE373" s="20">
        <v>12.5</v>
      </c>
      <c r="AF373" s="20">
        <v>0</v>
      </c>
      <c r="AG373" s="20">
        <v>46.428571428571431</v>
      </c>
      <c r="AH373" s="20">
        <v>56.521739130434781</v>
      </c>
      <c r="AI373" s="20">
        <v>43.478260869565219</v>
      </c>
      <c r="AJ373" s="3">
        <v>427.27272727272725</v>
      </c>
      <c r="AK373" s="6">
        <v>0</v>
      </c>
      <c r="AL373" s="6">
        <v>15</v>
      </c>
      <c r="AM373" s="6">
        <v>0</v>
      </c>
      <c r="AN373" s="6">
        <v>47</v>
      </c>
      <c r="AO373" s="6">
        <v>0</v>
      </c>
      <c r="AP373" s="6">
        <v>0</v>
      </c>
      <c r="AQ373" s="6">
        <v>0</v>
      </c>
      <c r="AR373" s="6">
        <v>3</v>
      </c>
      <c r="AS373" s="6">
        <v>4.6875</v>
      </c>
      <c r="AT373" s="138">
        <v>0</v>
      </c>
      <c r="AU373" s="138">
        <v>0</v>
      </c>
      <c r="AV373" s="138">
        <v>0</v>
      </c>
      <c r="AW373" s="138">
        <v>0</v>
      </c>
      <c r="AX373" s="138">
        <v>0</v>
      </c>
      <c r="AY373" s="6">
        <v>28.125</v>
      </c>
      <c r="AZ373" s="6">
        <v>4</v>
      </c>
      <c r="BA373" s="6">
        <v>11.111111111111111</v>
      </c>
      <c r="BB373" s="6">
        <v>0</v>
      </c>
      <c r="BC373" s="6">
        <v>13</v>
      </c>
      <c r="BD373" s="6">
        <v>20.634920634920633</v>
      </c>
      <c r="BE373" s="6">
        <v>0</v>
      </c>
      <c r="BF373" s="6">
        <v>0</v>
      </c>
      <c r="BG373" s="6">
        <v>8</v>
      </c>
      <c r="BH373" s="6">
        <v>13.559322033898304</v>
      </c>
      <c r="BI373" s="6">
        <v>4</v>
      </c>
      <c r="BJ373" s="6">
        <v>100</v>
      </c>
      <c r="BK373" s="6">
        <v>5</v>
      </c>
    </row>
    <row r="374" spans="1:63" x14ac:dyDescent="0.35">
      <c r="A374" s="28">
        <v>368</v>
      </c>
      <c r="C374" s="18" t="s">
        <v>4</v>
      </c>
      <c r="D374" s="15">
        <v>1480</v>
      </c>
      <c r="E374" s="19">
        <v>3</v>
      </c>
      <c r="F374" s="19">
        <v>15</v>
      </c>
      <c r="G374" s="19">
        <v>8</v>
      </c>
      <c r="H374" s="19">
        <v>433</v>
      </c>
      <c r="I374" s="19">
        <v>1022</v>
      </c>
      <c r="J374" s="20">
        <v>53.17567567567567</v>
      </c>
      <c r="K374" s="20">
        <v>7</v>
      </c>
      <c r="L374" s="20">
        <v>7.6923076923076925</v>
      </c>
      <c r="M374" s="19">
        <v>0</v>
      </c>
      <c r="N374" s="20">
        <v>0</v>
      </c>
      <c r="O374" s="20">
        <v>90</v>
      </c>
      <c r="P374" s="20">
        <v>77.89473684210526</v>
      </c>
      <c r="Q374" s="20">
        <v>72.40377632534495</v>
      </c>
      <c r="R374" s="19">
        <v>0</v>
      </c>
      <c r="S374" s="20">
        <v>0</v>
      </c>
      <c r="T374" s="19">
        <v>0</v>
      </c>
      <c r="U374" s="20">
        <v>0</v>
      </c>
      <c r="V374" s="19">
        <v>0</v>
      </c>
      <c r="W374" s="118">
        <v>0</v>
      </c>
      <c r="X374" s="19">
        <v>0</v>
      </c>
      <c r="Y374" s="118">
        <v>0</v>
      </c>
      <c r="Z374" s="20">
        <v>29.629629629629626</v>
      </c>
      <c r="AA374" s="20">
        <v>37.037037037037038</v>
      </c>
      <c r="AB374" s="19">
        <v>13</v>
      </c>
      <c r="AC374" s="20">
        <v>4.234527687296417</v>
      </c>
      <c r="AD374" s="20">
        <v>77.922077922077932</v>
      </c>
      <c r="AE374" s="20">
        <v>54.187192118226605</v>
      </c>
      <c r="AF374" s="20">
        <v>67.441860465116278</v>
      </c>
      <c r="AG374" s="20">
        <v>67.631578947368425</v>
      </c>
      <c r="AH374" s="20">
        <v>38.72053872053872</v>
      </c>
      <c r="AI374" s="20">
        <v>32.323232323232325</v>
      </c>
      <c r="AJ374" s="3">
        <v>407.22891566265059</v>
      </c>
      <c r="AK374" s="6">
        <v>5</v>
      </c>
      <c r="AL374" s="6">
        <v>1356</v>
      </c>
      <c r="AM374" s="6">
        <v>0</v>
      </c>
      <c r="AN374" s="6">
        <v>0</v>
      </c>
      <c r="AO374" s="6">
        <v>0</v>
      </c>
      <c r="AP374" s="6">
        <v>0</v>
      </c>
      <c r="AQ374" s="6">
        <v>88</v>
      </c>
      <c r="AR374" s="6">
        <v>61</v>
      </c>
      <c r="AS374" s="6">
        <v>4.329311568488289</v>
      </c>
      <c r="AT374" s="138">
        <v>0</v>
      </c>
      <c r="AU374" s="138">
        <v>0</v>
      </c>
      <c r="AV374" s="138">
        <v>0</v>
      </c>
      <c r="AW374" s="138">
        <v>0</v>
      </c>
      <c r="AX374" s="138">
        <v>0</v>
      </c>
      <c r="AY374" s="6">
        <v>9.7293343087051944</v>
      </c>
      <c r="AZ374" s="6">
        <v>0</v>
      </c>
      <c r="BA374" s="6">
        <v>0</v>
      </c>
      <c r="BB374" s="6">
        <v>244</v>
      </c>
      <c r="BC374" s="6">
        <v>338</v>
      </c>
      <c r="BD374" s="6">
        <v>23.087431693989071</v>
      </c>
      <c r="BE374" s="6">
        <v>0</v>
      </c>
      <c r="BF374" s="6">
        <v>0</v>
      </c>
      <c r="BG374" s="6">
        <v>18</v>
      </c>
      <c r="BH374" s="6">
        <v>4.2056074766355138</v>
      </c>
      <c r="BI374" s="6">
        <v>312</v>
      </c>
      <c r="BJ374" s="6">
        <v>31.013916500994039</v>
      </c>
      <c r="BK374" s="6">
        <v>8</v>
      </c>
    </row>
    <row r="375" spans="1:63" x14ac:dyDescent="0.35">
      <c r="A375" s="28">
        <v>369</v>
      </c>
      <c r="C375" s="18" t="s">
        <v>279</v>
      </c>
      <c r="D375" s="15">
        <v>87</v>
      </c>
      <c r="E375" s="19">
        <v>3</v>
      </c>
      <c r="F375" s="19">
        <v>9</v>
      </c>
      <c r="G375" s="19">
        <v>12</v>
      </c>
      <c r="H375" s="19">
        <v>67</v>
      </c>
      <c r="I375" s="19">
        <v>0</v>
      </c>
      <c r="J375" s="20">
        <v>56.321839080459768</v>
      </c>
      <c r="K375" s="20">
        <v>0</v>
      </c>
      <c r="L375" s="20">
        <v>0</v>
      </c>
      <c r="M375" s="19">
        <v>0</v>
      </c>
      <c r="N375" s="20">
        <v>0</v>
      </c>
      <c r="O375" s="20">
        <v>3</v>
      </c>
      <c r="P375" s="20">
        <v>100</v>
      </c>
      <c r="Q375" s="20">
        <v>4.0540540540540544</v>
      </c>
      <c r="R375" s="19">
        <v>0</v>
      </c>
      <c r="S375" s="20">
        <v>0</v>
      </c>
      <c r="T375" s="19">
        <v>0</v>
      </c>
      <c r="U375" s="20">
        <v>0</v>
      </c>
      <c r="V375" s="19">
        <v>5</v>
      </c>
      <c r="W375" s="20">
        <v>62.5</v>
      </c>
      <c r="X375" s="19">
        <v>5</v>
      </c>
      <c r="Y375" s="20">
        <v>62.5</v>
      </c>
      <c r="Z375" s="20">
        <v>25</v>
      </c>
      <c r="AA375" s="20">
        <v>45</v>
      </c>
      <c r="AB375" s="19">
        <v>7</v>
      </c>
      <c r="AC375" s="20">
        <v>13.461538461538462</v>
      </c>
      <c r="AD375" s="20">
        <v>84.848484848484844</v>
      </c>
      <c r="AE375" s="20">
        <v>42.105263157894733</v>
      </c>
      <c r="AF375" s="20">
        <v>0</v>
      </c>
      <c r="AG375" s="20">
        <v>73.584905660377359</v>
      </c>
      <c r="AH375" s="20">
        <v>56.410256410256409</v>
      </c>
      <c r="AI375" s="20">
        <v>23.076923076923077</v>
      </c>
      <c r="AJ375" s="3">
        <v>510.71428571428572</v>
      </c>
      <c r="AK375" s="6">
        <v>9</v>
      </c>
      <c r="AL375" s="6">
        <v>29</v>
      </c>
      <c r="AM375" s="6">
        <v>0</v>
      </c>
      <c r="AN375" s="6">
        <v>0</v>
      </c>
      <c r="AO375" s="6">
        <v>0</v>
      </c>
      <c r="AP375" s="6">
        <v>0</v>
      </c>
      <c r="AQ375" s="6">
        <v>44</v>
      </c>
      <c r="AR375" s="6">
        <v>19</v>
      </c>
      <c r="AS375" s="6">
        <v>25</v>
      </c>
      <c r="AT375" s="138">
        <v>0</v>
      </c>
      <c r="AU375" s="138">
        <v>0</v>
      </c>
      <c r="AV375" s="138">
        <v>0</v>
      </c>
      <c r="AW375" s="138">
        <v>4</v>
      </c>
      <c r="AX375" s="138">
        <v>4</v>
      </c>
      <c r="AY375" s="6">
        <v>47.560975609756099</v>
      </c>
      <c r="AZ375" s="6">
        <v>0</v>
      </c>
      <c r="BA375" s="6">
        <v>0</v>
      </c>
      <c r="BB375" s="6">
        <v>0</v>
      </c>
      <c r="BC375" s="6">
        <v>17</v>
      </c>
      <c r="BD375" s="6">
        <v>20</v>
      </c>
      <c r="BE375" s="6">
        <v>0</v>
      </c>
      <c r="BF375" s="6">
        <v>0</v>
      </c>
      <c r="BG375" s="6">
        <v>15</v>
      </c>
      <c r="BH375" s="6">
        <v>22.058823529411764</v>
      </c>
      <c r="BI375" s="6">
        <v>0</v>
      </c>
      <c r="BJ375" s="6">
        <v>0</v>
      </c>
      <c r="BK375" s="6">
        <v>12</v>
      </c>
    </row>
    <row r="376" spans="1:63" x14ac:dyDescent="0.35">
      <c r="A376" s="28">
        <v>370</v>
      </c>
      <c r="C376" s="18" t="s">
        <v>15</v>
      </c>
      <c r="D376" s="15">
        <v>1002</v>
      </c>
      <c r="E376" s="19">
        <v>8</v>
      </c>
      <c r="F376" s="19">
        <v>20</v>
      </c>
      <c r="G376" s="19">
        <v>67</v>
      </c>
      <c r="H376" s="19">
        <v>774</v>
      </c>
      <c r="I376" s="19">
        <v>137</v>
      </c>
      <c r="J376" s="20">
        <v>46.207584830339322</v>
      </c>
      <c r="K376" s="20">
        <v>40</v>
      </c>
      <c r="L376" s="20">
        <v>9.0909090909090917</v>
      </c>
      <c r="M376" s="19">
        <v>15</v>
      </c>
      <c r="N376" s="20">
        <v>53.571428571428569</v>
      </c>
      <c r="O376" s="20">
        <v>61</v>
      </c>
      <c r="P376" s="20">
        <v>90.625</v>
      </c>
      <c r="Q376" s="20">
        <v>46.815286624203821</v>
      </c>
      <c r="R376" s="19">
        <v>12</v>
      </c>
      <c r="S376" s="20">
        <v>25</v>
      </c>
      <c r="T376" s="19">
        <v>12</v>
      </c>
      <c r="U376" s="20">
        <v>48</v>
      </c>
      <c r="V376" s="19">
        <v>15</v>
      </c>
      <c r="W376" s="20">
        <v>65.217391304347828</v>
      </c>
      <c r="X376" s="19">
        <v>23</v>
      </c>
      <c r="Y376" s="20">
        <v>50</v>
      </c>
      <c r="Z376" s="20">
        <v>21.933962264150946</v>
      </c>
      <c r="AA376" s="20">
        <v>13.679245283018867</v>
      </c>
      <c r="AB376" s="19">
        <v>50</v>
      </c>
      <c r="AC376" s="20">
        <v>12.406947890818859</v>
      </c>
      <c r="AD376" s="20">
        <v>60.671462829736214</v>
      </c>
      <c r="AE376" s="20">
        <v>25.142857142857146</v>
      </c>
      <c r="AF376" s="20">
        <v>36.363636363636367</v>
      </c>
      <c r="AG376" s="20">
        <v>45.414201183431949</v>
      </c>
      <c r="AH376" s="20">
        <v>47.66081871345029</v>
      </c>
      <c r="AI376" s="20">
        <v>25.438596491228072</v>
      </c>
      <c r="AJ376" s="3">
        <v>377.94117647058823</v>
      </c>
      <c r="AK376" s="6">
        <v>0</v>
      </c>
      <c r="AL376" s="6">
        <v>184</v>
      </c>
      <c r="AM376" s="6">
        <v>0</v>
      </c>
      <c r="AN376" s="6">
        <v>764</v>
      </c>
      <c r="AO376" s="6">
        <v>0</v>
      </c>
      <c r="AP376" s="6">
        <v>3</v>
      </c>
      <c r="AQ376" s="6">
        <v>18</v>
      </c>
      <c r="AR376" s="6">
        <v>110</v>
      </c>
      <c r="AS376" s="6">
        <v>11.398963730569948</v>
      </c>
      <c r="AT376" s="138">
        <v>14</v>
      </c>
      <c r="AU376" s="138">
        <v>0</v>
      </c>
      <c r="AV376" s="138">
        <v>0</v>
      </c>
      <c r="AW376" s="138">
        <v>0</v>
      </c>
      <c r="AX376" s="138">
        <v>14</v>
      </c>
      <c r="AY376" s="6">
        <v>31.512605042016805</v>
      </c>
      <c r="AZ376" s="6">
        <v>11</v>
      </c>
      <c r="BA376" s="6">
        <v>2.5345622119815667</v>
      </c>
      <c r="BB376" s="6">
        <v>12</v>
      </c>
      <c r="BC376" s="6">
        <v>241</v>
      </c>
      <c r="BD376" s="6">
        <v>24.442190669371197</v>
      </c>
      <c r="BE376" s="6">
        <v>9</v>
      </c>
      <c r="BF376" s="6">
        <v>14.516129032258066</v>
      </c>
      <c r="BG376" s="6">
        <v>168</v>
      </c>
      <c r="BH376" s="6">
        <v>21.98952879581152</v>
      </c>
      <c r="BI376" s="6">
        <v>57</v>
      </c>
      <c r="BJ376" s="6">
        <v>41.007194244604314</v>
      </c>
      <c r="BK376" s="6">
        <v>67</v>
      </c>
    </row>
    <row r="377" spans="1:63" x14ac:dyDescent="0.35">
      <c r="A377" s="28">
        <v>371</v>
      </c>
      <c r="C377" s="18" t="s">
        <v>135</v>
      </c>
      <c r="D377" s="15">
        <v>689</v>
      </c>
      <c r="E377" s="19">
        <v>0</v>
      </c>
      <c r="F377" s="19">
        <v>0</v>
      </c>
      <c r="G377" s="19">
        <v>0</v>
      </c>
      <c r="H377" s="19">
        <v>390</v>
      </c>
      <c r="I377" s="19">
        <v>295</v>
      </c>
      <c r="J377" s="20">
        <v>49.492017416545721</v>
      </c>
      <c r="K377" s="20">
        <v>11</v>
      </c>
      <c r="L377" s="20">
        <v>14.285714285714285</v>
      </c>
      <c r="M377" s="19">
        <v>0</v>
      </c>
      <c r="N377" s="20">
        <v>0</v>
      </c>
      <c r="O377" s="20">
        <v>41</v>
      </c>
      <c r="P377" s="20">
        <v>78.94736842105263</v>
      </c>
      <c r="Q377" s="20">
        <v>55.357142857142861</v>
      </c>
      <c r="R377" s="19">
        <v>0</v>
      </c>
      <c r="S377" s="20">
        <v>0</v>
      </c>
      <c r="T377" s="19">
        <v>0</v>
      </c>
      <c r="U377" s="20">
        <v>0</v>
      </c>
      <c r="V377" s="19">
        <v>0</v>
      </c>
      <c r="W377" s="118">
        <v>0</v>
      </c>
      <c r="X377" s="118">
        <v>0</v>
      </c>
      <c r="Y377" s="118">
        <v>0</v>
      </c>
      <c r="Z377" s="20">
        <v>21.333333333333336</v>
      </c>
      <c r="AA377" s="20">
        <v>22.666666666666664</v>
      </c>
      <c r="AB377" s="19">
        <v>12</v>
      </c>
      <c r="AC377" s="20">
        <v>5.02092050209205</v>
      </c>
      <c r="AD377" s="20">
        <v>75.129533678756474</v>
      </c>
      <c r="AE377" s="20">
        <v>45.5026455026455</v>
      </c>
      <c r="AF377" s="20">
        <v>57.142857142857139</v>
      </c>
      <c r="AG377" s="20">
        <v>59.620596205962059</v>
      </c>
      <c r="AH377" s="20">
        <v>54.298642533936651</v>
      </c>
      <c r="AI377" s="20">
        <v>25.791855203619914</v>
      </c>
      <c r="AJ377" s="3">
        <v>431.57894736842104</v>
      </c>
      <c r="AK377" s="6">
        <v>0</v>
      </c>
      <c r="AL377" s="6">
        <v>594</v>
      </c>
      <c r="AM377" s="6">
        <v>0</v>
      </c>
      <c r="AN377" s="6">
        <v>38</v>
      </c>
      <c r="AO377" s="6">
        <v>0</v>
      </c>
      <c r="AP377" s="6">
        <v>0</v>
      </c>
      <c r="AQ377" s="6">
        <v>23</v>
      </c>
      <c r="AR377" s="6">
        <v>9</v>
      </c>
      <c r="AS377" s="6">
        <v>1.3372956909361069</v>
      </c>
      <c r="AT377" s="138">
        <v>4</v>
      </c>
      <c r="AU377" s="138">
        <v>0</v>
      </c>
      <c r="AV377" s="138">
        <v>0</v>
      </c>
      <c r="AW377" s="138">
        <v>0</v>
      </c>
      <c r="AX377" s="138">
        <v>4</v>
      </c>
      <c r="AY377" s="6">
        <v>5.5045871559633035</v>
      </c>
      <c r="AZ377" s="6">
        <v>0</v>
      </c>
      <c r="BA377" s="6">
        <v>0</v>
      </c>
      <c r="BB377" s="6">
        <v>40</v>
      </c>
      <c r="BC377" s="6">
        <v>187</v>
      </c>
      <c r="BD377" s="6">
        <v>27.500000000000004</v>
      </c>
      <c r="BE377" s="6">
        <v>0</v>
      </c>
      <c r="BF377" s="6">
        <v>0</v>
      </c>
      <c r="BG377" s="6">
        <v>54</v>
      </c>
      <c r="BH377" s="6">
        <v>13.810741687979538</v>
      </c>
      <c r="BI377" s="6">
        <v>132</v>
      </c>
      <c r="BJ377" s="6">
        <v>45.99303135888502</v>
      </c>
      <c r="BK377" s="6">
        <v>0</v>
      </c>
    </row>
    <row r="378" spans="1:63" x14ac:dyDescent="0.35">
      <c r="A378" s="28">
        <v>372</v>
      </c>
      <c r="C378" s="18" t="s">
        <v>20</v>
      </c>
      <c r="D378" s="15">
        <v>380</v>
      </c>
      <c r="E378" s="19">
        <v>18</v>
      </c>
      <c r="F378" s="19">
        <v>30</v>
      </c>
      <c r="G378" s="19">
        <v>19</v>
      </c>
      <c r="H378" s="19">
        <v>303</v>
      </c>
      <c r="I378" s="19">
        <v>29</v>
      </c>
      <c r="J378" s="20">
        <v>56.578947368421048</v>
      </c>
      <c r="K378" s="20">
        <v>10</v>
      </c>
      <c r="L378" s="20">
        <v>5.0505050505050502</v>
      </c>
      <c r="M378" s="19">
        <v>0</v>
      </c>
      <c r="N378" s="20">
        <v>0</v>
      </c>
      <c r="O378" s="20">
        <v>18</v>
      </c>
      <c r="P378" s="20">
        <v>100</v>
      </c>
      <c r="Q378" s="20">
        <v>9.5522388059701502</v>
      </c>
      <c r="R378" s="19">
        <v>0</v>
      </c>
      <c r="S378" s="20">
        <v>0</v>
      </c>
      <c r="T378" s="19">
        <v>0</v>
      </c>
      <c r="U378" s="20">
        <v>0</v>
      </c>
      <c r="V378" s="19">
        <v>0</v>
      </c>
      <c r="W378" s="20">
        <v>0</v>
      </c>
      <c r="X378" s="19">
        <v>0</v>
      </c>
      <c r="Y378" s="20">
        <v>0</v>
      </c>
      <c r="Z378" s="20">
        <v>13.043478260869565</v>
      </c>
      <c r="AA378" s="20">
        <v>76.08695652173914</v>
      </c>
      <c r="AB378" s="19">
        <v>17</v>
      </c>
      <c r="AC378" s="20">
        <v>6.4638783269961975</v>
      </c>
      <c r="AD378" s="20">
        <v>89.84375</v>
      </c>
      <c r="AE378" s="20">
        <v>69.230769230769226</v>
      </c>
      <c r="AF378" s="20">
        <v>72.972972972972968</v>
      </c>
      <c r="AG378" s="20">
        <v>78.884462151394416</v>
      </c>
      <c r="AH378" s="20">
        <v>18.292682926829269</v>
      </c>
      <c r="AI378" s="20">
        <v>59.756097560975604</v>
      </c>
      <c r="AJ378" s="3">
        <v>1050.5952380952381</v>
      </c>
      <c r="AK378" s="6">
        <v>71</v>
      </c>
      <c r="AL378" s="6">
        <v>145</v>
      </c>
      <c r="AM378" s="6">
        <v>21</v>
      </c>
      <c r="AN378" s="6">
        <v>12</v>
      </c>
      <c r="AO378" s="6">
        <v>0</v>
      </c>
      <c r="AP378" s="6">
        <v>3</v>
      </c>
      <c r="AQ378" s="6">
        <v>105</v>
      </c>
      <c r="AR378" s="6">
        <v>65</v>
      </c>
      <c r="AS378" s="6">
        <v>17.473118279569892</v>
      </c>
      <c r="AT378" s="138">
        <v>0</v>
      </c>
      <c r="AU378" s="138">
        <v>0</v>
      </c>
      <c r="AV378" s="138">
        <v>0</v>
      </c>
      <c r="AW378" s="138">
        <v>1</v>
      </c>
      <c r="AX378" s="138">
        <v>1</v>
      </c>
      <c r="AY378" s="6">
        <v>32.590529247910865</v>
      </c>
      <c r="AZ378" s="6">
        <v>0</v>
      </c>
      <c r="BA378" s="6">
        <v>0</v>
      </c>
      <c r="BB378" s="6">
        <v>3</v>
      </c>
      <c r="BC378" s="6">
        <v>19</v>
      </c>
      <c r="BD378" s="6">
        <v>5.0531914893617014</v>
      </c>
      <c r="BE378" s="6">
        <v>3</v>
      </c>
      <c r="BF378" s="6">
        <v>20</v>
      </c>
      <c r="BG378" s="6">
        <v>7</v>
      </c>
      <c r="BH378" s="6">
        <v>2.348993288590604</v>
      </c>
      <c r="BI378" s="6">
        <v>3</v>
      </c>
      <c r="BJ378" s="6">
        <v>11.538461538461538</v>
      </c>
      <c r="BK378" s="6">
        <v>19</v>
      </c>
    </row>
    <row r="379" spans="1:63" x14ac:dyDescent="0.35">
      <c r="A379" s="28">
        <v>373</v>
      </c>
      <c r="C379" s="18" t="s">
        <v>29</v>
      </c>
      <c r="D379" s="15">
        <v>125</v>
      </c>
      <c r="E379" s="19">
        <v>4</v>
      </c>
      <c r="F379" s="19">
        <v>3</v>
      </c>
      <c r="G379" s="19">
        <v>12</v>
      </c>
      <c r="H379" s="19">
        <v>90</v>
      </c>
      <c r="I379" s="19">
        <v>21</v>
      </c>
      <c r="J379" s="20">
        <v>50.4</v>
      </c>
      <c r="K379" s="20">
        <v>4</v>
      </c>
      <c r="L379" s="20">
        <v>7.8431372549019605</v>
      </c>
      <c r="M379" s="19">
        <v>0</v>
      </c>
      <c r="N379" s="20">
        <v>0</v>
      </c>
      <c r="O379" s="20">
        <v>9</v>
      </c>
      <c r="P379" s="20">
        <v>100</v>
      </c>
      <c r="Q379" s="20">
        <v>35.135135135135137</v>
      </c>
      <c r="R379" s="19">
        <v>0</v>
      </c>
      <c r="S379" s="20">
        <v>0</v>
      </c>
      <c r="T379" s="19">
        <v>0</v>
      </c>
      <c r="U379" s="20">
        <v>0</v>
      </c>
      <c r="V379" s="19">
        <v>0</v>
      </c>
      <c r="W379" s="20">
        <v>0</v>
      </c>
      <c r="X379" s="19">
        <v>0</v>
      </c>
      <c r="Y379" s="20">
        <v>0</v>
      </c>
      <c r="Z379" s="20">
        <v>22.916666666666664</v>
      </c>
      <c r="AA379" s="20">
        <v>37.5</v>
      </c>
      <c r="AB379" s="19">
        <v>0</v>
      </c>
      <c r="AC379" s="20">
        <v>0</v>
      </c>
      <c r="AD379" s="20">
        <v>73.469387755102048</v>
      </c>
      <c r="AE379" s="20">
        <v>69.230769230769226</v>
      </c>
      <c r="AF379" s="20">
        <v>60</v>
      </c>
      <c r="AG379" s="20">
        <v>76.388888888888886</v>
      </c>
      <c r="AH379" s="20">
        <v>33.333333333333329</v>
      </c>
      <c r="AI379" s="20">
        <v>38.333333333333336</v>
      </c>
      <c r="AJ379" s="3">
        <v>650</v>
      </c>
      <c r="AK379" s="6">
        <v>0</v>
      </c>
      <c r="AL379" s="6">
        <v>74</v>
      </c>
      <c r="AM379" s="6">
        <v>37</v>
      </c>
      <c r="AN379" s="6">
        <v>0</v>
      </c>
      <c r="AO379" s="6">
        <v>0</v>
      </c>
      <c r="AP379" s="6">
        <v>0</v>
      </c>
      <c r="AQ379" s="6">
        <v>5</v>
      </c>
      <c r="AR379" s="6">
        <v>21</v>
      </c>
      <c r="AS379" s="6">
        <v>17.647058823529413</v>
      </c>
      <c r="AT379" s="138">
        <v>2</v>
      </c>
      <c r="AU379" s="138">
        <v>0</v>
      </c>
      <c r="AV379" s="138">
        <v>0</v>
      </c>
      <c r="AW379" s="138">
        <v>0</v>
      </c>
      <c r="AX379" s="138">
        <v>2</v>
      </c>
      <c r="AY379" s="6">
        <v>39.837398373983739</v>
      </c>
      <c r="AZ379" s="6">
        <v>0</v>
      </c>
      <c r="BA379" s="6">
        <v>0</v>
      </c>
      <c r="BB379" s="6">
        <v>5</v>
      </c>
      <c r="BC379" s="6">
        <v>10</v>
      </c>
      <c r="BD379" s="6">
        <v>8.1300813008130071</v>
      </c>
      <c r="BE379" s="6">
        <v>0</v>
      </c>
      <c r="BF379" s="6">
        <v>0</v>
      </c>
      <c r="BG379" s="6">
        <v>0</v>
      </c>
      <c r="BH379" s="6">
        <v>0</v>
      </c>
      <c r="BI379" s="6">
        <v>3</v>
      </c>
      <c r="BJ379" s="6">
        <v>18.75</v>
      </c>
      <c r="BK379" s="6">
        <v>12</v>
      </c>
    </row>
    <row r="380" spans="1:63" x14ac:dyDescent="0.35">
      <c r="A380" s="28">
        <v>374</v>
      </c>
      <c r="C380" s="18" t="s">
        <v>24</v>
      </c>
      <c r="D380" s="15">
        <v>266</v>
      </c>
      <c r="E380" s="19">
        <v>11</v>
      </c>
      <c r="F380" s="19">
        <v>15</v>
      </c>
      <c r="G380" s="19">
        <v>59</v>
      </c>
      <c r="H380" s="19">
        <v>188</v>
      </c>
      <c r="I380" s="19">
        <v>0</v>
      </c>
      <c r="J380" s="20">
        <v>22.180451127819548</v>
      </c>
      <c r="K380" s="20">
        <v>3</v>
      </c>
      <c r="L380" s="20">
        <v>1.6483516483516485</v>
      </c>
      <c r="M380" s="19">
        <v>0</v>
      </c>
      <c r="N380" s="20">
        <v>0</v>
      </c>
      <c r="O380" s="20">
        <v>9</v>
      </c>
      <c r="P380" s="20">
        <v>100</v>
      </c>
      <c r="Q380" s="20">
        <v>6.9958847736625511</v>
      </c>
      <c r="R380" s="19">
        <v>3</v>
      </c>
      <c r="S380" s="20">
        <v>6</v>
      </c>
      <c r="T380" s="19">
        <v>7</v>
      </c>
      <c r="U380" s="20">
        <v>17.5</v>
      </c>
      <c r="V380" s="19">
        <v>7</v>
      </c>
      <c r="W380" s="20">
        <v>100</v>
      </c>
      <c r="X380" s="19">
        <v>13</v>
      </c>
      <c r="Y380" s="20">
        <v>28.260869565217391</v>
      </c>
      <c r="Z380" s="20">
        <v>10.614525139664805</v>
      </c>
      <c r="AA380" s="20">
        <v>62.569832402234638</v>
      </c>
      <c r="AB380" s="19">
        <v>31</v>
      </c>
      <c r="AC380" s="20">
        <v>16.577540106951872</v>
      </c>
      <c r="AD380" s="20">
        <v>77.464788732394368</v>
      </c>
      <c r="AE380" s="20">
        <v>41.025641025641022</v>
      </c>
      <c r="AF380" s="20">
        <v>69.523809523809518</v>
      </c>
      <c r="AG380" s="20">
        <v>76.388888888888886</v>
      </c>
      <c r="AH380" s="20">
        <v>38</v>
      </c>
      <c r="AI380" s="20">
        <v>24</v>
      </c>
      <c r="AJ380" s="3">
        <v>543.42105263157896</v>
      </c>
      <c r="AK380" s="6">
        <v>0</v>
      </c>
      <c r="AL380" s="6">
        <v>6</v>
      </c>
      <c r="AM380" s="6">
        <v>0</v>
      </c>
      <c r="AN380" s="6">
        <v>247</v>
      </c>
      <c r="AO380" s="6">
        <v>0</v>
      </c>
      <c r="AP380" s="6">
        <v>0</v>
      </c>
      <c r="AQ380" s="6">
        <v>9</v>
      </c>
      <c r="AR380" s="6">
        <v>169</v>
      </c>
      <c r="AS380" s="6">
        <v>66.798418972332016</v>
      </c>
      <c r="AT380" s="138">
        <v>2</v>
      </c>
      <c r="AU380" s="138">
        <v>0</v>
      </c>
      <c r="AV380" s="138">
        <v>8</v>
      </c>
      <c r="AW380" s="138">
        <v>12</v>
      </c>
      <c r="AX380" s="138">
        <v>22</v>
      </c>
      <c r="AY380" s="6">
        <v>92.338709677419345</v>
      </c>
      <c r="AZ380" s="6">
        <v>0</v>
      </c>
      <c r="BA380" s="6">
        <v>0</v>
      </c>
      <c r="BB380" s="6">
        <v>0</v>
      </c>
      <c r="BC380" s="6">
        <v>20</v>
      </c>
      <c r="BD380" s="6">
        <v>7.518796992481203</v>
      </c>
      <c r="BE380" s="6">
        <v>5</v>
      </c>
      <c r="BF380" s="6">
        <v>8.1967213114754092</v>
      </c>
      <c r="BG380" s="6">
        <v>10</v>
      </c>
      <c r="BH380" s="6">
        <v>5.3475935828877006</v>
      </c>
      <c r="BI380" s="6">
        <v>0</v>
      </c>
      <c r="BJ380" s="6">
        <v>0</v>
      </c>
      <c r="BK380" s="6">
        <v>59</v>
      </c>
    </row>
    <row r="381" spans="1:63" x14ac:dyDescent="0.35">
      <c r="A381" s="28">
        <v>375</v>
      </c>
      <c r="C381" s="18" t="s">
        <v>21</v>
      </c>
      <c r="D381" s="15">
        <v>1027</v>
      </c>
      <c r="E381" s="19">
        <v>19</v>
      </c>
      <c r="F381" s="19">
        <v>49</v>
      </c>
      <c r="G381" s="19">
        <v>93</v>
      </c>
      <c r="H381" s="19">
        <v>751</v>
      </c>
      <c r="I381" s="19">
        <v>125</v>
      </c>
      <c r="J381" s="20">
        <v>64.556962025316452</v>
      </c>
      <c r="K381" s="20">
        <v>21</v>
      </c>
      <c r="L381" s="20">
        <v>5.0724637681159424</v>
      </c>
      <c r="M381" s="19">
        <v>0</v>
      </c>
      <c r="N381" s="20">
        <v>0</v>
      </c>
      <c r="O381" s="20">
        <v>72</v>
      </c>
      <c r="P381" s="20">
        <v>92.537313432835816</v>
      </c>
      <c r="Q381" s="20">
        <v>12.242686890574214</v>
      </c>
      <c r="R381" s="19">
        <v>0</v>
      </c>
      <c r="S381" s="20">
        <v>0</v>
      </c>
      <c r="T381" s="19">
        <v>0</v>
      </c>
      <c r="U381" s="20">
        <v>0</v>
      </c>
      <c r="V381" s="19">
        <v>3</v>
      </c>
      <c r="W381" s="20">
        <v>12</v>
      </c>
      <c r="X381" s="19">
        <v>4</v>
      </c>
      <c r="Y381" s="20">
        <v>8.3333333333333321</v>
      </c>
      <c r="Z381" s="20">
        <v>22.194513715710723</v>
      </c>
      <c r="AA381" s="20">
        <v>55.361596009975067</v>
      </c>
      <c r="AB381" s="19">
        <v>55</v>
      </c>
      <c r="AC381" s="20">
        <v>8.6071987480438175</v>
      </c>
      <c r="AD381" s="20">
        <v>78.867924528301899</v>
      </c>
      <c r="AE381" s="20">
        <v>68.134171907756809</v>
      </c>
      <c r="AF381" s="20">
        <v>69.587628865979383</v>
      </c>
      <c r="AG381" s="20">
        <v>74.018691588785046</v>
      </c>
      <c r="AH381" s="20">
        <v>38.020833333333329</v>
      </c>
      <c r="AI381" s="20">
        <v>25.868055555555557</v>
      </c>
      <c r="AJ381" s="3">
        <v>678.03738317757006</v>
      </c>
      <c r="AK381" s="6">
        <v>3</v>
      </c>
      <c r="AL381" s="6">
        <v>932</v>
      </c>
      <c r="AM381" s="6">
        <v>0</v>
      </c>
      <c r="AN381" s="6">
        <v>4</v>
      </c>
      <c r="AO381" s="6">
        <v>0</v>
      </c>
      <c r="AP381" s="6">
        <v>0</v>
      </c>
      <c r="AQ381" s="6">
        <v>39</v>
      </c>
      <c r="AR381" s="6">
        <v>266</v>
      </c>
      <c r="AS381" s="6">
        <v>26.49402390438247</v>
      </c>
      <c r="AT381" s="138">
        <v>3</v>
      </c>
      <c r="AU381" s="138">
        <v>0</v>
      </c>
      <c r="AV381" s="138">
        <v>2</v>
      </c>
      <c r="AW381" s="138">
        <v>9</v>
      </c>
      <c r="AX381" s="138">
        <v>14</v>
      </c>
      <c r="AY381" s="6">
        <v>45.490981963927858</v>
      </c>
      <c r="AZ381" s="6">
        <v>0</v>
      </c>
      <c r="BA381" s="6">
        <v>0</v>
      </c>
      <c r="BB381" s="6">
        <v>24</v>
      </c>
      <c r="BC381" s="6">
        <v>23</v>
      </c>
      <c r="BD381" s="6">
        <v>2.2549019607843137</v>
      </c>
      <c r="BE381" s="6">
        <v>0</v>
      </c>
      <c r="BF381" s="6">
        <v>0</v>
      </c>
      <c r="BG381" s="6">
        <v>11</v>
      </c>
      <c r="BH381" s="6">
        <v>1.478494623655914</v>
      </c>
      <c r="BI381" s="6">
        <v>4</v>
      </c>
      <c r="BJ381" s="6">
        <v>3.1496062992125982</v>
      </c>
      <c r="BK381" s="6">
        <v>93</v>
      </c>
    </row>
    <row r="382" spans="1:63" x14ac:dyDescent="0.35">
      <c r="A382" s="28">
        <v>376</v>
      </c>
      <c r="C382" s="18" t="s">
        <v>9</v>
      </c>
      <c r="D382" s="15">
        <v>312</v>
      </c>
      <c r="E382" s="19">
        <v>0</v>
      </c>
      <c r="F382" s="19">
        <v>0</v>
      </c>
      <c r="G382" s="19">
        <v>3</v>
      </c>
      <c r="H382" s="19">
        <v>160</v>
      </c>
      <c r="I382" s="19">
        <v>147</v>
      </c>
      <c r="J382" s="20">
        <v>62.5</v>
      </c>
      <c r="K382" s="20">
        <v>12</v>
      </c>
      <c r="L382" s="20">
        <v>15.384615384615385</v>
      </c>
      <c r="M382" s="19">
        <v>0</v>
      </c>
      <c r="N382" s="20">
        <v>0</v>
      </c>
      <c r="O382" s="20">
        <v>39</v>
      </c>
      <c r="P382" s="20">
        <v>85.365853658536579</v>
      </c>
      <c r="Q382" s="20">
        <v>30.689655172413794</v>
      </c>
      <c r="R382" s="19">
        <v>0</v>
      </c>
      <c r="S382" s="20">
        <v>0</v>
      </c>
      <c r="T382" s="19">
        <v>0</v>
      </c>
      <c r="U382" s="20">
        <v>0</v>
      </c>
      <c r="V382" s="19">
        <v>0</v>
      </c>
      <c r="W382" s="20">
        <v>0</v>
      </c>
      <c r="X382" s="19">
        <v>0</v>
      </c>
      <c r="Y382" s="20">
        <v>0</v>
      </c>
      <c r="Z382" s="20">
        <v>18.181818181818183</v>
      </c>
      <c r="AA382" s="20">
        <v>62.121212121212125</v>
      </c>
      <c r="AB382" s="19">
        <v>9</v>
      </c>
      <c r="AC382" s="20">
        <v>7.0866141732283463</v>
      </c>
      <c r="AD382" s="20">
        <v>66.666666666666657</v>
      </c>
      <c r="AE382" s="20">
        <v>73.493975903614455</v>
      </c>
      <c r="AF382" s="20">
        <v>100</v>
      </c>
      <c r="AG382" s="20">
        <v>70.945945945945937</v>
      </c>
      <c r="AH382" s="20">
        <v>30.088495575221241</v>
      </c>
      <c r="AI382" s="20">
        <v>37.168141592920357</v>
      </c>
      <c r="AJ382" s="3">
        <v>475.75757575757575</v>
      </c>
      <c r="AK382" s="6">
        <v>0</v>
      </c>
      <c r="AL382" s="6">
        <v>264</v>
      </c>
      <c r="AM382" s="6">
        <v>0</v>
      </c>
      <c r="AN382" s="6">
        <v>0</v>
      </c>
      <c r="AO382" s="6">
        <v>0</v>
      </c>
      <c r="AP382" s="6">
        <v>0</v>
      </c>
      <c r="AQ382" s="6">
        <v>41</v>
      </c>
      <c r="AR382" s="6">
        <v>14</v>
      </c>
      <c r="AS382" s="6">
        <v>4.5602605863192185</v>
      </c>
      <c r="AT382" s="138">
        <v>0</v>
      </c>
      <c r="AU382" s="138">
        <v>0</v>
      </c>
      <c r="AV382" s="138">
        <v>0</v>
      </c>
      <c r="AW382" s="138">
        <v>4</v>
      </c>
      <c r="AX382" s="138">
        <v>4</v>
      </c>
      <c r="AY382" s="6">
        <v>21.232876712328768</v>
      </c>
      <c r="AZ382" s="6">
        <v>3</v>
      </c>
      <c r="BA382" s="6">
        <v>4.3478260869565215</v>
      </c>
      <c r="BB382" s="6">
        <v>54</v>
      </c>
      <c r="BC382" s="6">
        <v>55</v>
      </c>
      <c r="BD382" s="6">
        <v>17.684887459807076</v>
      </c>
      <c r="BE382" s="6">
        <v>0</v>
      </c>
      <c r="BF382" s="6">
        <v>0</v>
      </c>
      <c r="BG382" s="6">
        <v>10</v>
      </c>
      <c r="BH382" s="6">
        <v>6.3291139240506329</v>
      </c>
      <c r="BI382" s="6">
        <v>41</v>
      </c>
      <c r="BJ382" s="6">
        <v>28.472222222222221</v>
      </c>
      <c r="BK382" s="6">
        <v>3</v>
      </c>
    </row>
    <row r="383" spans="1:63" x14ac:dyDescent="0.35">
      <c r="A383" s="28">
        <v>377</v>
      </c>
      <c r="C383" s="18" t="s">
        <v>3</v>
      </c>
      <c r="D383" s="15">
        <v>48</v>
      </c>
      <c r="E383" s="19">
        <v>0</v>
      </c>
      <c r="F383" s="19">
        <v>0</v>
      </c>
      <c r="G383" s="19">
        <v>7</v>
      </c>
      <c r="H383" s="19">
        <v>38</v>
      </c>
      <c r="I383" s="19">
        <v>0</v>
      </c>
      <c r="J383" s="20">
        <v>39.583333333333329</v>
      </c>
      <c r="K383" s="20">
        <v>0</v>
      </c>
      <c r="L383" s="20">
        <v>0</v>
      </c>
      <c r="M383" s="19">
        <v>0</v>
      </c>
      <c r="N383" s="20">
        <v>0</v>
      </c>
      <c r="O383" s="20">
        <v>6</v>
      </c>
      <c r="P383" s="20">
        <v>100</v>
      </c>
      <c r="Q383" s="20">
        <v>27.450980392156865</v>
      </c>
      <c r="R383" s="19">
        <v>0</v>
      </c>
      <c r="S383" s="20">
        <v>0</v>
      </c>
      <c r="T383" s="19">
        <v>0</v>
      </c>
      <c r="U383" s="20">
        <v>0</v>
      </c>
      <c r="V383" s="19">
        <v>0</v>
      </c>
      <c r="W383" s="20">
        <v>0</v>
      </c>
      <c r="X383" s="19">
        <v>0</v>
      </c>
      <c r="Y383" s="20">
        <v>0</v>
      </c>
      <c r="Z383" s="20">
        <v>33.333333333333329</v>
      </c>
      <c r="AA383" s="20">
        <v>0</v>
      </c>
      <c r="AB383" s="19">
        <v>4</v>
      </c>
      <c r="AC383" s="20">
        <v>13.333333333333334</v>
      </c>
      <c r="AD383" s="20">
        <v>68</v>
      </c>
      <c r="AE383" s="20">
        <v>62.5</v>
      </c>
      <c r="AF383" s="20">
        <v>75</v>
      </c>
      <c r="AG383" s="20">
        <v>79.166666666666657</v>
      </c>
      <c r="AH383" s="20">
        <v>62.962962962962962</v>
      </c>
      <c r="AI383" s="20">
        <v>0</v>
      </c>
      <c r="AJ383" s="3">
        <v>750</v>
      </c>
      <c r="AK383" s="6">
        <v>0</v>
      </c>
      <c r="AL383" s="6">
        <v>43</v>
      </c>
      <c r="AM383" s="6">
        <v>0</v>
      </c>
      <c r="AN383" s="6">
        <v>0</v>
      </c>
      <c r="AO383" s="6">
        <v>0</v>
      </c>
      <c r="AP383" s="6">
        <v>0</v>
      </c>
      <c r="AQ383" s="6">
        <v>5</v>
      </c>
      <c r="AR383" s="6">
        <v>16</v>
      </c>
      <c r="AS383" s="6">
        <v>33.333333333333329</v>
      </c>
      <c r="AT383" s="138">
        <v>0</v>
      </c>
      <c r="AU383" s="138">
        <v>0</v>
      </c>
      <c r="AV383" s="138">
        <v>0</v>
      </c>
      <c r="AW383" s="138">
        <v>0</v>
      </c>
      <c r="AX383" s="138">
        <v>0</v>
      </c>
      <c r="AY383" s="6">
        <v>91.489361702127653</v>
      </c>
      <c r="AZ383" s="6">
        <v>0</v>
      </c>
      <c r="BA383" s="6">
        <v>0</v>
      </c>
      <c r="BB383" s="6">
        <v>0</v>
      </c>
      <c r="BC383" s="6">
        <v>0</v>
      </c>
      <c r="BD383" s="6">
        <v>0</v>
      </c>
      <c r="BE383" s="6">
        <v>0</v>
      </c>
      <c r="BF383" s="6">
        <v>0</v>
      </c>
      <c r="BG383" s="6">
        <v>6</v>
      </c>
      <c r="BH383" s="6">
        <v>13.333333333333334</v>
      </c>
      <c r="BI383" s="6">
        <v>0</v>
      </c>
      <c r="BJ383" s="6">
        <v>0</v>
      </c>
      <c r="BK383" s="6">
        <v>7</v>
      </c>
    </row>
    <row r="384" spans="1:63" x14ac:dyDescent="0.35">
      <c r="A384" s="28">
        <v>378</v>
      </c>
      <c r="C384" s="18" t="s">
        <v>280</v>
      </c>
      <c r="D384" s="15">
        <v>159</v>
      </c>
      <c r="E384" s="19">
        <v>7</v>
      </c>
      <c r="F384" s="19">
        <v>22</v>
      </c>
      <c r="G384" s="19">
        <v>20</v>
      </c>
      <c r="H384" s="19">
        <v>109</v>
      </c>
      <c r="I384" s="19">
        <v>5</v>
      </c>
      <c r="J384" s="20">
        <v>54.088050314465406</v>
      </c>
      <c r="K384" s="20">
        <v>3</v>
      </c>
      <c r="L384" s="20">
        <v>5.2631578947368416</v>
      </c>
      <c r="M384" s="19">
        <v>0</v>
      </c>
      <c r="N384" s="20">
        <v>0</v>
      </c>
      <c r="O384" s="20">
        <v>4</v>
      </c>
      <c r="P384" s="20">
        <v>100</v>
      </c>
      <c r="Q384" s="20">
        <v>6.2992125984251963</v>
      </c>
      <c r="R384" s="19">
        <v>0</v>
      </c>
      <c r="S384" s="20">
        <v>0</v>
      </c>
      <c r="T384" s="19">
        <v>4</v>
      </c>
      <c r="U384" s="20">
        <v>100</v>
      </c>
      <c r="V384" s="19">
        <v>0</v>
      </c>
      <c r="W384" s="20">
        <v>0</v>
      </c>
      <c r="X384" s="19">
        <v>8</v>
      </c>
      <c r="Y384" s="20">
        <v>53.333333333333336</v>
      </c>
      <c r="Z384" s="20">
        <v>11.666666666666666</v>
      </c>
      <c r="AA384" s="20">
        <v>76.666666666666671</v>
      </c>
      <c r="AB384" s="19">
        <v>20</v>
      </c>
      <c r="AC384" s="20">
        <v>18.018018018018019</v>
      </c>
      <c r="AD384" s="20">
        <v>81.034482758620683</v>
      </c>
      <c r="AE384" s="20">
        <v>64.912280701754383</v>
      </c>
      <c r="AF384" s="20">
        <v>70</v>
      </c>
      <c r="AG384" s="20">
        <v>75.728155339805824</v>
      </c>
      <c r="AH384" s="20">
        <v>15.957446808510639</v>
      </c>
      <c r="AI384" s="20">
        <v>56.38297872340425</v>
      </c>
      <c r="AJ384" s="3">
        <v>850</v>
      </c>
      <c r="AK384" s="6">
        <v>14</v>
      </c>
      <c r="AL384" s="6">
        <v>53</v>
      </c>
      <c r="AM384" s="6">
        <v>9</v>
      </c>
      <c r="AN384" s="6">
        <v>23</v>
      </c>
      <c r="AO384" s="6">
        <v>0</v>
      </c>
      <c r="AP384" s="6">
        <v>4</v>
      </c>
      <c r="AQ384" s="6">
        <v>52</v>
      </c>
      <c r="AR384" s="6">
        <v>31</v>
      </c>
      <c r="AS384" s="6">
        <v>19.745222929936308</v>
      </c>
      <c r="AT384" s="138">
        <v>0</v>
      </c>
      <c r="AU384" s="138">
        <v>0</v>
      </c>
      <c r="AV384" s="138">
        <v>1</v>
      </c>
      <c r="AW384" s="138">
        <v>2</v>
      </c>
      <c r="AX384" s="138">
        <v>3</v>
      </c>
      <c r="AY384" s="6">
        <v>29.411764705882355</v>
      </c>
      <c r="AZ384" s="6">
        <v>0</v>
      </c>
      <c r="BA384" s="6">
        <v>0</v>
      </c>
      <c r="BB384" s="6">
        <v>0</v>
      </c>
      <c r="BC384" s="6">
        <v>3</v>
      </c>
      <c r="BD384" s="6">
        <v>1.89873417721519</v>
      </c>
      <c r="BE384" s="6">
        <v>0</v>
      </c>
      <c r="BF384" s="6">
        <v>0</v>
      </c>
      <c r="BG384" s="6">
        <v>0</v>
      </c>
      <c r="BH384" s="6">
        <v>0</v>
      </c>
      <c r="BI384" s="6">
        <v>0</v>
      </c>
      <c r="BJ384" s="6">
        <v>0</v>
      </c>
      <c r="BK384" s="6">
        <v>20</v>
      </c>
    </row>
    <row r="385" spans="1:63" x14ac:dyDescent="0.35">
      <c r="A385" s="28">
        <v>379</v>
      </c>
      <c r="C385" s="18" t="s">
        <v>28</v>
      </c>
      <c r="D385" s="15">
        <v>34</v>
      </c>
      <c r="E385" s="19">
        <v>0</v>
      </c>
      <c r="F385" s="19">
        <v>0</v>
      </c>
      <c r="G385" s="19">
        <v>14</v>
      </c>
      <c r="H385" s="19">
        <v>22</v>
      </c>
      <c r="I385" s="19">
        <v>5</v>
      </c>
      <c r="J385" s="20">
        <v>47.058823529411761</v>
      </c>
      <c r="K385" s="20">
        <v>0</v>
      </c>
      <c r="L385" s="20">
        <v>0</v>
      </c>
      <c r="M385" s="19">
        <v>0</v>
      </c>
      <c r="N385" s="20">
        <v>0</v>
      </c>
      <c r="O385" s="20">
        <v>8</v>
      </c>
      <c r="P385" s="20">
        <v>100</v>
      </c>
      <c r="Q385" s="20">
        <v>25.806451612903224</v>
      </c>
      <c r="R385" s="19">
        <v>3</v>
      </c>
      <c r="S385" s="20">
        <v>33.333333333333329</v>
      </c>
      <c r="T385" s="19">
        <v>0</v>
      </c>
      <c r="U385" s="20">
        <v>0</v>
      </c>
      <c r="V385" s="19">
        <v>0</v>
      </c>
      <c r="W385" s="20">
        <v>0</v>
      </c>
      <c r="X385" s="19">
        <v>0</v>
      </c>
      <c r="Y385" s="20">
        <v>0</v>
      </c>
      <c r="Z385" s="20">
        <v>30</v>
      </c>
      <c r="AA385" s="20">
        <v>0</v>
      </c>
      <c r="AB385" s="19">
        <v>10</v>
      </c>
      <c r="AC385" s="20">
        <v>43.478260869565219</v>
      </c>
      <c r="AD385" s="20">
        <v>100</v>
      </c>
      <c r="AE385" s="20">
        <v>0</v>
      </c>
      <c r="AF385" s="20">
        <v>0</v>
      </c>
      <c r="AG385" s="20">
        <v>42.105263157894733</v>
      </c>
      <c r="AH385" s="20">
        <v>50</v>
      </c>
      <c r="AI385" s="20">
        <v>50</v>
      </c>
      <c r="AJ385" s="3">
        <v>290.625</v>
      </c>
      <c r="AK385" s="6">
        <v>0</v>
      </c>
      <c r="AL385" s="6">
        <v>0</v>
      </c>
      <c r="AM385" s="6">
        <v>0</v>
      </c>
      <c r="AN385" s="6">
        <v>31</v>
      </c>
      <c r="AO385" s="6">
        <v>0</v>
      </c>
      <c r="AP385" s="6">
        <v>0</v>
      </c>
      <c r="AQ385" s="6">
        <v>0</v>
      </c>
      <c r="AR385" s="6">
        <v>8</v>
      </c>
      <c r="AS385" s="6">
        <v>22.857142857142858</v>
      </c>
      <c r="AT385" s="138">
        <v>0</v>
      </c>
      <c r="AU385" s="138">
        <v>0</v>
      </c>
      <c r="AV385" s="138">
        <v>0</v>
      </c>
      <c r="AW385" s="138">
        <v>0</v>
      </c>
      <c r="AX385" s="138">
        <v>0</v>
      </c>
      <c r="AY385" s="6">
        <v>84.375</v>
      </c>
      <c r="AZ385" s="6">
        <v>0</v>
      </c>
      <c r="BA385" s="6">
        <v>0</v>
      </c>
      <c r="BB385" s="6">
        <v>0</v>
      </c>
      <c r="BC385" s="6">
        <v>6</v>
      </c>
      <c r="BD385" s="6">
        <v>16.216216216216218</v>
      </c>
      <c r="BE385" s="6">
        <v>4</v>
      </c>
      <c r="BF385" s="6">
        <v>26.666666666666668</v>
      </c>
      <c r="BG385" s="6">
        <v>4</v>
      </c>
      <c r="BH385" s="6">
        <v>16.666666666666664</v>
      </c>
      <c r="BI385" s="6">
        <v>0</v>
      </c>
      <c r="BJ385" s="6">
        <v>0</v>
      </c>
      <c r="BK385" s="6">
        <v>14</v>
      </c>
    </row>
    <row r="386" spans="1:63" x14ac:dyDescent="0.35">
      <c r="A386" s="28">
        <v>380</v>
      </c>
      <c r="C386" s="18" t="s">
        <v>25</v>
      </c>
      <c r="D386" s="15">
        <v>227</v>
      </c>
      <c r="E386" s="19">
        <v>0</v>
      </c>
      <c r="F386" s="19">
        <v>4</v>
      </c>
      <c r="G386" s="19">
        <v>16</v>
      </c>
      <c r="H386" s="19">
        <v>172</v>
      </c>
      <c r="I386" s="19">
        <v>29</v>
      </c>
      <c r="J386" s="20">
        <v>44.493392070484582</v>
      </c>
      <c r="K386" s="20">
        <v>4</v>
      </c>
      <c r="L386" s="20">
        <v>3.8834951456310676</v>
      </c>
      <c r="M386" s="19">
        <v>0</v>
      </c>
      <c r="N386" s="20">
        <v>0</v>
      </c>
      <c r="O386" s="20">
        <v>6</v>
      </c>
      <c r="P386" s="20">
        <v>72.727272727272734</v>
      </c>
      <c r="Q386" s="20">
        <v>10.194174757281553</v>
      </c>
      <c r="R386" s="19">
        <v>0</v>
      </c>
      <c r="S386" s="20">
        <v>0</v>
      </c>
      <c r="T386" s="19">
        <v>0</v>
      </c>
      <c r="U386" s="20">
        <v>0</v>
      </c>
      <c r="V386" s="19">
        <v>0</v>
      </c>
      <c r="W386" s="118">
        <v>0</v>
      </c>
      <c r="X386" s="19">
        <v>0</v>
      </c>
      <c r="Y386" s="20">
        <v>0</v>
      </c>
      <c r="Z386" s="20">
        <v>29.523809523809526</v>
      </c>
      <c r="AA386" s="20">
        <v>53.333333333333336</v>
      </c>
      <c r="AB386" s="19">
        <v>6</v>
      </c>
      <c r="AC386" s="20">
        <v>3.79746835443038</v>
      </c>
      <c r="AD386" s="20">
        <v>92.473118279569889</v>
      </c>
      <c r="AE386" s="20">
        <v>74.324324324324323</v>
      </c>
      <c r="AF386" s="20">
        <v>75.862068965517238</v>
      </c>
      <c r="AG386" s="20">
        <v>82.962962962962962</v>
      </c>
      <c r="AH386" s="20">
        <v>25.333333333333336</v>
      </c>
      <c r="AI386" s="20">
        <v>42.666666666666671</v>
      </c>
      <c r="AJ386" s="3">
        <v>827.58620689655174</v>
      </c>
      <c r="AK386" s="6">
        <v>71</v>
      </c>
      <c r="AL386" s="6">
        <v>91</v>
      </c>
      <c r="AM386" s="6">
        <v>22</v>
      </c>
      <c r="AN386" s="6">
        <v>22</v>
      </c>
      <c r="AO386" s="6">
        <v>0</v>
      </c>
      <c r="AP386" s="6">
        <v>0</v>
      </c>
      <c r="AQ386" s="6">
        <v>18</v>
      </c>
      <c r="AR386" s="6">
        <v>44</v>
      </c>
      <c r="AS386" s="6">
        <v>19.909502262443439</v>
      </c>
      <c r="AT386" s="138">
        <v>1</v>
      </c>
      <c r="AU386" s="138">
        <v>0</v>
      </c>
      <c r="AV386" s="138">
        <v>0</v>
      </c>
      <c r="AW386" s="138">
        <v>0</v>
      </c>
      <c r="AX386" s="138">
        <v>1</v>
      </c>
      <c r="AY386" s="6">
        <v>51.428571428571423</v>
      </c>
      <c r="AZ386" s="6">
        <v>0</v>
      </c>
      <c r="BA386" s="6">
        <v>0</v>
      </c>
      <c r="BB386" s="6">
        <v>0</v>
      </c>
      <c r="BC386" s="6">
        <v>15</v>
      </c>
      <c r="BD386" s="6">
        <v>6.607929515418502</v>
      </c>
      <c r="BE386" s="6">
        <v>0</v>
      </c>
      <c r="BF386" s="6">
        <v>0</v>
      </c>
      <c r="BG386" s="6">
        <v>5</v>
      </c>
      <c r="BH386" s="6">
        <v>2.9585798816568047</v>
      </c>
      <c r="BI386" s="6">
        <v>5</v>
      </c>
      <c r="BJ386" s="6">
        <v>19.230769230769234</v>
      </c>
      <c r="BK386" s="6">
        <v>16</v>
      </c>
    </row>
    <row r="387" spans="1:63" x14ac:dyDescent="0.35">
      <c r="A387" s="28">
        <v>381</v>
      </c>
      <c r="C387" s="18" t="s">
        <v>11</v>
      </c>
      <c r="D387" s="15">
        <v>96</v>
      </c>
      <c r="E387" s="19">
        <v>0</v>
      </c>
      <c r="F387" s="19">
        <v>5</v>
      </c>
      <c r="G387" s="19">
        <v>26</v>
      </c>
      <c r="H387" s="19">
        <v>41</v>
      </c>
      <c r="I387" s="19">
        <v>4</v>
      </c>
      <c r="J387" s="20">
        <v>40.259740259740262</v>
      </c>
      <c r="K387" s="20">
        <v>6</v>
      </c>
      <c r="L387" s="20">
        <v>21.428571428571427</v>
      </c>
      <c r="M387" s="19">
        <v>3</v>
      </c>
      <c r="N387" s="20">
        <v>37.5</v>
      </c>
      <c r="O387" s="20">
        <v>8</v>
      </c>
      <c r="P387" s="20">
        <v>57.142857142857139</v>
      </c>
      <c r="Q387" s="20">
        <v>20.37037037037037</v>
      </c>
      <c r="R387" s="19">
        <v>6</v>
      </c>
      <c r="S387" s="20">
        <v>31.578947368421051</v>
      </c>
      <c r="T387" s="19">
        <v>0</v>
      </c>
      <c r="U387" s="20">
        <v>0</v>
      </c>
      <c r="V387" s="19">
        <v>3</v>
      </c>
      <c r="W387" s="118">
        <v>37.5</v>
      </c>
      <c r="X387" s="118">
        <v>6</v>
      </c>
      <c r="Y387" s="118">
        <v>31.578947368421051</v>
      </c>
      <c r="Z387" s="20">
        <v>51.851851851851848</v>
      </c>
      <c r="AA387" s="20">
        <v>11.111111111111111</v>
      </c>
      <c r="AB387" s="19">
        <v>11</v>
      </c>
      <c r="AC387" s="20">
        <v>32.352941176470587</v>
      </c>
      <c r="AD387" s="20">
        <v>47.826086956521742</v>
      </c>
      <c r="AE387" s="20">
        <v>20.833333333333336</v>
      </c>
      <c r="AF387" s="20">
        <v>0</v>
      </c>
      <c r="AG387" s="20">
        <v>40</v>
      </c>
      <c r="AH387" s="20">
        <v>63.157894736842103</v>
      </c>
      <c r="AI387" s="20">
        <v>15.789473684210526</v>
      </c>
      <c r="AJ387" s="3">
        <v>250</v>
      </c>
      <c r="AK387" s="6">
        <v>0</v>
      </c>
      <c r="AL387" s="6">
        <v>27</v>
      </c>
      <c r="AM387" s="6">
        <v>0</v>
      </c>
      <c r="AN387" s="6">
        <v>44</v>
      </c>
      <c r="AO387" s="6">
        <v>0</v>
      </c>
      <c r="AP387" s="6">
        <v>0</v>
      </c>
      <c r="AQ387" s="6">
        <v>5</v>
      </c>
      <c r="AR387" s="6">
        <v>9</v>
      </c>
      <c r="AS387" s="6">
        <v>12.328767123287671</v>
      </c>
      <c r="AT387" s="138">
        <v>1</v>
      </c>
      <c r="AU387" s="138">
        <v>0</v>
      </c>
      <c r="AV387" s="138">
        <v>0</v>
      </c>
      <c r="AW387" s="138">
        <v>0</v>
      </c>
      <c r="AX387" s="138">
        <v>1</v>
      </c>
      <c r="AY387" s="6">
        <v>91.044776119402982</v>
      </c>
      <c r="AZ387" s="6">
        <v>0</v>
      </c>
      <c r="BA387" s="6">
        <v>0</v>
      </c>
      <c r="BB387" s="6">
        <v>0</v>
      </c>
      <c r="BC387" s="6">
        <v>16</v>
      </c>
      <c r="BD387" s="6">
        <v>20.779220779220779</v>
      </c>
      <c r="BE387" s="6">
        <v>3</v>
      </c>
      <c r="BF387" s="6">
        <v>10.714285714285714</v>
      </c>
      <c r="BG387" s="6">
        <v>11</v>
      </c>
      <c r="BH387" s="6">
        <v>23.913043478260871</v>
      </c>
      <c r="BI387" s="6">
        <v>0</v>
      </c>
      <c r="BJ387" s="6">
        <v>0</v>
      </c>
      <c r="BK387" s="6">
        <v>26</v>
      </c>
    </row>
    <row r="388" spans="1:63" x14ac:dyDescent="0.35">
      <c r="A388" s="28">
        <v>382</v>
      </c>
      <c r="C388" s="18" t="s">
        <v>281</v>
      </c>
      <c r="D388" s="15">
        <v>22</v>
      </c>
      <c r="E388" s="19">
        <v>0</v>
      </c>
      <c r="F388" s="19">
        <v>0</v>
      </c>
      <c r="G388" s="19">
        <v>0</v>
      </c>
      <c r="H388" s="19">
        <v>21</v>
      </c>
      <c r="I388" s="19">
        <v>3</v>
      </c>
      <c r="J388" s="20">
        <v>50</v>
      </c>
      <c r="K388" s="20">
        <v>3</v>
      </c>
      <c r="L388" s="20">
        <v>25</v>
      </c>
      <c r="M388" s="19">
        <v>0</v>
      </c>
      <c r="N388" s="20">
        <v>0</v>
      </c>
      <c r="O388" s="20">
        <v>0</v>
      </c>
      <c r="P388" s="20">
        <v>0</v>
      </c>
      <c r="Q388" s="20">
        <v>43.478260869565219</v>
      </c>
      <c r="R388" s="19">
        <v>0</v>
      </c>
      <c r="S388" s="20">
        <v>0</v>
      </c>
      <c r="T388" s="19">
        <v>0</v>
      </c>
      <c r="U388" s="20">
        <v>0</v>
      </c>
      <c r="V388" s="19">
        <v>0</v>
      </c>
      <c r="W388" s="118">
        <v>0</v>
      </c>
      <c r="X388" s="118">
        <v>0</v>
      </c>
      <c r="Y388" s="118">
        <v>0</v>
      </c>
      <c r="Z388" s="118">
        <v>40</v>
      </c>
      <c r="AA388" s="118">
        <v>60</v>
      </c>
      <c r="AB388" s="19">
        <v>0</v>
      </c>
      <c r="AC388" s="20">
        <v>0</v>
      </c>
      <c r="AD388" s="20">
        <v>100</v>
      </c>
      <c r="AE388" s="20">
        <v>36.363636363636367</v>
      </c>
      <c r="AF388" s="20">
        <v>0</v>
      </c>
      <c r="AG388" s="20">
        <v>42.105263157894733</v>
      </c>
      <c r="AH388" s="20">
        <v>0</v>
      </c>
      <c r="AI388" s="20">
        <v>42.857142857142854</v>
      </c>
      <c r="AJ388" s="3">
        <v>1031.25</v>
      </c>
      <c r="AK388" s="6">
        <v>0</v>
      </c>
      <c r="AL388" s="6">
        <v>13</v>
      </c>
      <c r="AM388" s="6">
        <v>0</v>
      </c>
      <c r="AN388" s="6">
        <v>0</v>
      </c>
      <c r="AO388" s="6">
        <v>0</v>
      </c>
      <c r="AP388" s="6">
        <v>0</v>
      </c>
      <c r="AQ388" s="6">
        <v>5</v>
      </c>
      <c r="AR388" s="6">
        <v>0</v>
      </c>
      <c r="AS388" s="6">
        <v>0</v>
      </c>
      <c r="AT388" s="138"/>
      <c r="AU388" s="138"/>
      <c r="AV388" s="138"/>
      <c r="AW388" s="138"/>
      <c r="AX388" s="138"/>
      <c r="AY388" s="6">
        <v>23.52941176470588</v>
      </c>
      <c r="AZ388" s="6">
        <v>0</v>
      </c>
      <c r="BA388" s="6">
        <v>0</v>
      </c>
      <c r="BB388" s="6">
        <v>0</v>
      </c>
      <c r="BC388" s="6">
        <v>3</v>
      </c>
      <c r="BD388" s="6">
        <v>12.5</v>
      </c>
      <c r="BE388" s="6">
        <v>0</v>
      </c>
      <c r="BF388" s="6">
        <v>0</v>
      </c>
      <c r="BG388" s="6">
        <v>0</v>
      </c>
      <c r="BH388" s="6">
        <v>0</v>
      </c>
      <c r="BI388" s="6">
        <v>3</v>
      </c>
      <c r="BJ388" s="6">
        <v>100</v>
      </c>
      <c r="BK388" s="6">
        <v>0</v>
      </c>
    </row>
    <row r="389" spans="1:63" x14ac:dyDescent="0.35">
      <c r="A389" s="28">
        <v>383</v>
      </c>
      <c r="C389" s="18" t="s">
        <v>14</v>
      </c>
      <c r="D389" s="15">
        <v>56</v>
      </c>
      <c r="E389" s="19">
        <v>0</v>
      </c>
      <c r="F389" s="19">
        <v>0</v>
      </c>
      <c r="G389" s="19">
        <v>3</v>
      </c>
      <c r="H389" s="19">
        <v>47</v>
      </c>
      <c r="I389" s="19">
        <v>8</v>
      </c>
      <c r="J389" s="20">
        <v>42.857142857142854</v>
      </c>
      <c r="K389" s="20">
        <v>0</v>
      </c>
      <c r="L389" s="20">
        <v>0</v>
      </c>
      <c r="M389" s="19">
        <v>0</v>
      </c>
      <c r="N389" s="20">
        <v>0</v>
      </c>
      <c r="O389" s="20">
        <v>7</v>
      </c>
      <c r="P389" s="20">
        <v>100</v>
      </c>
      <c r="Q389" s="20">
        <v>27.777777777777779</v>
      </c>
      <c r="R389" s="19">
        <v>0</v>
      </c>
      <c r="S389" s="20">
        <v>0</v>
      </c>
      <c r="T389" s="19">
        <v>0</v>
      </c>
      <c r="U389" s="20">
        <v>0</v>
      </c>
      <c r="V389" s="19">
        <v>0</v>
      </c>
      <c r="W389" s="118">
        <v>0</v>
      </c>
      <c r="X389" s="118">
        <v>0</v>
      </c>
      <c r="Y389" s="118">
        <v>0</v>
      </c>
      <c r="Z389" s="20">
        <v>12.5</v>
      </c>
      <c r="AA389" s="20">
        <v>54.166666666666664</v>
      </c>
      <c r="AB389" s="19">
        <v>0</v>
      </c>
      <c r="AC389" s="20">
        <v>0</v>
      </c>
      <c r="AD389" s="20">
        <v>100</v>
      </c>
      <c r="AE389" s="20">
        <v>44.444444444444443</v>
      </c>
      <c r="AF389" s="20">
        <v>0</v>
      </c>
      <c r="AG389" s="20">
        <v>64.583333333333343</v>
      </c>
      <c r="AH389" s="20">
        <v>25</v>
      </c>
      <c r="AI389" s="20">
        <v>35</v>
      </c>
      <c r="AJ389" s="3">
        <v>532.14285714285711</v>
      </c>
      <c r="AK389" s="6">
        <v>0</v>
      </c>
      <c r="AL389" s="6">
        <v>0</v>
      </c>
      <c r="AM389" s="6">
        <v>0</v>
      </c>
      <c r="AN389" s="6">
        <v>30</v>
      </c>
      <c r="AO389" s="6">
        <v>0</v>
      </c>
      <c r="AP389" s="6">
        <v>0</v>
      </c>
      <c r="AQ389" s="6">
        <v>24</v>
      </c>
      <c r="AR389" s="6">
        <v>3</v>
      </c>
      <c r="AS389" s="6">
        <v>5.2631578947368416</v>
      </c>
      <c r="AT389" s="138">
        <v>1</v>
      </c>
      <c r="AU389" s="138">
        <v>0</v>
      </c>
      <c r="AV389" s="138">
        <v>0</v>
      </c>
      <c r="AW389" s="138">
        <v>3</v>
      </c>
      <c r="AX389" s="138">
        <v>4</v>
      </c>
      <c r="AY389" s="6">
        <v>63.265306122448983</v>
      </c>
      <c r="AZ389" s="6">
        <v>0</v>
      </c>
      <c r="BA389" s="6">
        <v>0</v>
      </c>
      <c r="BB389" s="6">
        <v>6</v>
      </c>
      <c r="BC389" s="6">
        <v>5</v>
      </c>
      <c r="BD389" s="6">
        <v>9.6153846153846168</v>
      </c>
      <c r="BE389" s="6">
        <v>0</v>
      </c>
      <c r="BF389" s="6">
        <v>0</v>
      </c>
      <c r="BG389" s="6">
        <v>0</v>
      </c>
      <c r="BH389" s="6">
        <v>0</v>
      </c>
      <c r="BI389" s="6">
        <v>7</v>
      </c>
      <c r="BJ389" s="6">
        <v>100</v>
      </c>
      <c r="BK389" s="6">
        <v>3</v>
      </c>
    </row>
    <row r="390" spans="1:63" x14ac:dyDescent="0.35">
      <c r="A390" s="28">
        <v>384</v>
      </c>
      <c r="C390" s="18" t="s">
        <v>18</v>
      </c>
      <c r="D390" s="15">
        <v>1417</v>
      </c>
      <c r="E390" s="19">
        <v>15</v>
      </c>
      <c r="F390" s="19">
        <v>29</v>
      </c>
      <c r="G390" s="19">
        <v>64</v>
      </c>
      <c r="H390" s="19">
        <v>1168</v>
      </c>
      <c r="I390" s="19">
        <v>157</v>
      </c>
      <c r="J390" s="20">
        <v>56.386732533521524</v>
      </c>
      <c r="K390" s="20">
        <v>60</v>
      </c>
      <c r="L390" s="20">
        <v>12.295081967213115</v>
      </c>
      <c r="M390" s="19">
        <v>4</v>
      </c>
      <c r="N390" s="20">
        <v>12.121212121212121</v>
      </c>
      <c r="O390" s="20">
        <v>153</v>
      </c>
      <c r="P390" s="20">
        <v>84.868421052631575</v>
      </c>
      <c r="Q390" s="20">
        <v>32.372505543237253</v>
      </c>
      <c r="R390" s="19">
        <v>0</v>
      </c>
      <c r="S390" s="20">
        <v>0</v>
      </c>
      <c r="T390" s="19">
        <v>3</v>
      </c>
      <c r="U390" s="20">
        <v>50</v>
      </c>
      <c r="V390" s="19">
        <v>6</v>
      </c>
      <c r="W390" s="118">
        <v>22.222222222222221</v>
      </c>
      <c r="X390" s="118">
        <v>6</v>
      </c>
      <c r="Y390" s="118">
        <v>13.953488372093023</v>
      </c>
      <c r="Z390" s="20">
        <v>16.455696202531644</v>
      </c>
      <c r="AA390" s="20">
        <v>43.670886075949369</v>
      </c>
      <c r="AB390" s="19">
        <v>84</v>
      </c>
      <c r="AC390" s="20">
        <v>10.460772104607722</v>
      </c>
      <c r="AD390" s="20">
        <v>71.686746987951807</v>
      </c>
      <c r="AE390" s="20">
        <v>51.519756838905771</v>
      </c>
      <c r="AF390" s="20">
        <v>42.222222222222221</v>
      </c>
      <c r="AG390" s="20">
        <v>61.305147058823529</v>
      </c>
      <c r="AH390" s="20">
        <v>44.586894586894587</v>
      </c>
      <c r="AI390" s="20">
        <v>26.068376068376072</v>
      </c>
      <c r="AJ390" s="3">
        <v>454.41176470588232</v>
      </c>
      <c r="AK390" s="6">
        <v>631</v>
      </c>
      <c r="AL390" s="6">
        <v>321</v>
      </c>
      <c r="AM390" s="6">
        <v>0</v>
      </c>
      <c r="AN390" s="6">
        <v>0</v>
      </c>
      <c r="AO390" s="6">
        <v>0</v>
      </c>
      <c r="AP390" s="6">
        <v>6</v>
      </c>
      <c r="AQ390" s="6">
        <v>399</v>
      </c>
      <c r="AR390" s="6">
        <v>104</v>
      </c>
      <c r="AS390" s="6">
        <v>7.5636363636363644</v>
      </c>
      <c r="AT390" s="138">
        <v>8</v>
      </c>
      <c r="AU390" s="138">
        <v>0</v>
      </c>
      <c r="AV390" s="138">
        <v>1</v>
      </c>
      <c r="AW390" s="138">
        <v>0</v>
      </c>
      <c r="AX390" s="138">
        <v>9</v>
      </c>
      <c r="AY390" s="6">
        <v>17.836676217765042</v>
      </c>
      <c r="AZ390" s="6">
        <v>9</v>
      </c>
      <c r="BA390" s="6">
        <v>1.882845188284519</v>
      </c>
      <c r="BB390" s="6">
        <v>7</v>
      </c>
      <c r="BC390" s="6">
        <v>559</v>
      </c>
      <c r="BD390" s="6">
        <v>39.645390070921991</v>
      </c>
      <c r="BE390" s="6">
        <v>11</v>
      </c>
      <c r="BF390" s="6">
        <v>18.032786885245901</v>
      </c>
      <c r="BG390" s="6">
        <v>425</v>
      </c>
      <c r="BH390" s="6">
        <v>36.637931034482754</v>
      </c>
      <c r="BI390" s="6">
        <v>106</v>
      </c>
      <c r="BJ390" s="6">
        <v>69.281045751633982</v>
      </c>
      <c r="BK390" s="6">
        <v>64</v>
      </c>
    </row>
    <row r="391" spans="1:63" x14ac:dyDescent="0.35">
      <c r="A391" s="28">
        <v>385</v>
      </c>
      <c r="C391" s="18"/>
      <c r="D391" s="15"/>
      <c r="E391" s="19"/>
      <c r="F391" s="19"/>
      <c r="G391" s="19"/>
      <c r="H391" s="19"/>
      <c r="I391" s="19"/>
      <c r="J391" s="20"/>
      <c r="K391" s="20"/>
      <c r="L391" s="20"/>
      <c r="M391" s="19"/>
      <c r="N391" s="20"/>
      <c r="O391" s="20"/>
      <c r="P391" s="20"/>
      <c r="Q391" s="20"/>
      <c r="R391" s="19"/>
      <c r="S391" s="20"/>
      <c r="T391" s="19">
        <v>32</v>
      </c>
      <c r="U391" s="20">
        <v>8.2474226804123703</v>
      </c>
      <c r="V391" s="19">
        <v>62</v>
      </c>
      <c r="W391" s="118">
        <v>23.938223938223938</v>
      </c>
      <c r="X391" s="118">
        <v>91</v>
      </c>
      <c r="Y391" s="118">
        <v>14.174454828660435</v>
      </c>
      <c r="Z391" s="20">
        <v>20.168224299065422</v>
      </c>
      <c r="AA391" s="20">
        <v>51.570093457943919</v>
      </c>
      <c r="AB391" s="19">
        <v>680</v>
      </c>
      <c r="AC391" s="20">
        <v>9.3457943925233646</v>
      </c>
      <c r="AD391" s="20">
        <v>77.76324395029431</v>
      </c>
      <c r="AE391" s="20">
        <v>54.042105263157893</v>
      </c>
      <c r="AF391" s="20">
        <v>58.060606060606055</v>
      </c>
      <c r="AG391" s="20">
        <v>67.940665508485893</v>
      </c>
      <c r="AH391" s="20">
        <v>38.589147286821706</v>
      </c>
      <c r="AI391" s="20">
        <v>32.015503875968996</v>
      </c>
      <c r="AJ391" s="3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>
        <v>59.490084985835686</v>
      </c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</row>
    <row r="392" spans="1:63" x14ac:dyDescent="0.35">
      <c r="A392" s="28">
        <v>386</v>
      </c>
      <c r="B392" s="21" t="s">
        <v>42</v>
      </c>
      <c r="C392" s="18" t="s">
        <v>26</v>
      </c>
      <c r="D392" s="15">
        <v>289</v>
      </c>
      <c r="E392" s="19">
        <v>0</v>
      </c>
      <c r="F392" s="19">
        <v>32</v>
      </c>
      <c r="G392" s="19">
        <v>86</v>
      </c>
      <c r="H392" s="19">
        <v>160</v>
      </c>
      <c r="I392" s="19">
        <v>9</v>
      </c>
      <c r="J392" s="20">
        <v>42.906574394463668</v>
      </c>
      <c r="K392" s="20">
        <v>9</v>
      </c>
      <c r="L392" s="20">
        <v>8.1818181818181817</v>
      </c>
      <c r="M392" s="19">
        <v>3</v>
      </c>
      <c r="N392" s="20">
        <v>7.3170731707317067</v>
      </c>
      <c r="O392" s="20">
        <v>16</v>
      </c>
      <c r="P392" s="20">
        <v>100</v>
      </c>
      <c r="Q392" s="20">
        <v>46.929824561403507</v>
      </c>
      <c r="R392" s="19">
        <v>18</v>
      </c>
      <c r="S392" s="20">
        <v>40</v>
      </c>
      <c r="T392" s="19">
        <v>10</v>
      </c>
      <c r="U392" s="20">
        <v>43.478260869565219</v>
      </c>
      <c r="V392" s="19">
        <v>4</v>
      </c>
      <c r="W392" s="20">
        <v>21.052631578947366</v>
      </c>
      <c r="X392" s="19">
        <v>17</v>
      </c>
      <c r="Y392" s="20">
        <v>42.5</v>
      </c>
      <c r="Z392" s="20">
        <v>26.415094339622641</v>
      </c>
      <c r="AA392" s="20">
        <v>14.150943396226415</v>
      </c>
      <c r="AB392" s="19">
        <v>34</v>
      </c>
      <c r="AC392" s="20">
        <v>26.771653543307089</v>
      </c>
      <c r="AD392" s="20">
        <v>69.565217391304344</v>
      </c>
      <c r="AE392" s="20">
        <v>18.75</v>
      </c>
      <c r="AF392" s="20">
        <v>45</v>
      </c>
      <c r="AG392" s="20">
        <v>53.63636363636364</v>
      </c>
      <c r="AH392" s="20">
        <v>66.292134831460672</v>
      </c>
      <c r="AI392" s="20">
        <v>11.235955056179774</v>
      </c>
      <c r="AJ392" s="3">
        <v>294.76744186046511</v>
      </c>
      <c r="AK392" s="6">
        <v>0</v>
      </c>
      <c r="AL392" s="6">
        <v>0</v>
      </c>
      <c r="AM392" s="6">
        <v>0</v>
      </c>
      <c r="AN392" s="6">
        <v>245</v>
      </c>
      <c r="AO392" s="6">
        <v>0</v>
      </c>
      <c r="AP392" s="6">
        <v>0</v>
      </c>
      <c r="AQ392" s="6">
        <v>17</v>
      </c>
      <c r="AR392" s="6">
        <v>99</v>
      </c>
      <c r="AS392" s="6">
        <v>37.5</v>
      </c>
      <c r="AT392" s="138">
        <v>2</v>
      </c>
      <c r="AU392" s="138">
        <v>0</v>
      </c>
      <c r="AV392" s="138">
        <v>0</v>
      </c>
      <c r="AW392" s="138">
        <v>0</v>
      </c>
      <c r="AX392" s="138">
        <v>2</v>
      </c>
      <c r="AY392" s="6">
        <v>46.64179104477612</v>
      </c>
      <c r="AZ392" s="6">
        <v>0</v>
      </c>
      <c r="BA392" s="6">
        <v>0</v>
      </c>
      <c r="BB392" s="6">
        <v>0</v>
      </c>
      <c r="BC392" s="6">
        <v>80</v>
      </c>
      <c r="BD392" s="6">
        <v>28.985507246376812</v>
      </c>
      <c r="BE392" s="6">
        <v>15</v>
      </c>
      <c r="BF392" s="6">
        <v>17.441860465116278</v>
      </c>
      <c r="BG392" s="6">
        <v>54</v>
      </c>
      <c r="BH392" s="6">
        <v>35.526315789473685</v>
      </c>
      <c r="BI392" s="6">
        <v>5</v>
      </c>
      <c r="BJ392" s="6">
        <v>62.5</v>
      </c>
      <c r="BK392" s="6">
        <v>86</v>
      </c>
    </row>
    <row r="393" spans="1:63" x14ac:dyDescent="0.35">
      <c r="A393" s="28">
        <v>387</v>
      </c>
      <c r="C393" s="18" t="s">
        <v>22</v>
      </c>
      <c r="D393" s="15">
        <v>293</v>
      </c>
      <c r="E393" s="19">
        <v>4</v>
      </c>
      <c r="F393" s="19">
        <v>23</v>
      </c>
      <c r="G393" s="19">
        <v>24</v>
      </c>
      <c r="H393" s="19">
        <v>241</v>
      </c>
      <c r="I393" s="19">
        <v>4</v>
      </c>
      <c r="J393" s="20">
        <v>45.051194539249146</v>
      </c>
      <c r="K393" s="20">
        <v>9</v>
      </c>
      <c r="L393" s="20">
        <v>5.0561797752808983</v>
      </c>
      <c r="M393" s="19">
        <v>3</v>
      </c>
      <c r="N393" s="20">
        <v>27.27272727272727</v>
      </c>
      <c r="O393" s="20">
        <v>8</v>
      </c>
      <c r="P393" s="20">
        <v>100</v>
      </c>
      <c r="Q393" s="20">
        <v>2.7559055118110236</v>
      </c>
      <c r="R393" s="19">
        <v>5</v>
      </c>
      <c r="S393" s="20">
        <v>26.315789473684209</v>
      </c>
      <c r="T393" s="19">
        <v>0</v>
      </c>
      <c r="U393" s="20">
        <v>0</v>
      </c>
      <c r="V393" s="19">
        <v>3</v>
      </c>
      <c r="W393" s="118">
        <v>50</v>
      </c>
      <c r="X393" s="118">
        <v>3</v>
      </c>
      <c r="Y393" s="118">
        <v>16.666666666666664</v>
      </c>
      <c r="Z393" s="20">
        <v>14.035087719298245</v>
      </c>
      <c r="AA393" s="20">
        <v>71.929824561403507</v>
      </c>
      <c r="AB393" s="19">
        <v>29</v>
      </c>
      <c r="AC393" s="20">
        <v>14.146341463414632</v>
      </c>
      <c r="AD393" s="20">
        <v>82.835820895522389</v>
      </c>
      <c r="AE393" s="20">
        <v>51.304347826086961</v>
      </c>
      <c r="AF393" s="20">
        <v>65.116279069767444</v>
      </c>
      <c r="AG393" s="20">
        <v>72.959183673469383</v>
      </c>
      <c r="AH393" s="20">
        <v>19.1358024691358</v>
      </c>
      <c r="AI393" s="20">
        <v>50</v>
      </c>
      <c r="AJ393" s="3">
        <v>736.25</v>
      </c>
      <c r="AK393" s="6">
        <v>6</v>
      </c>
      <c r="AL393" s="6">
        <v>3</v>
      </c>
      <c r="AM393" s="6">
        <v>13</v>
      </c>
      <c r="AN393" s="6">
        <v>229</v>
      </c>
      <c r="AO393" s="6">
        <v>0</v>
      </c>
      <c r="AP393" s="6">
        <v>0</v>
      </c>
      <c r="AQ393" s="6">
        <v>16</v>
      </c>
      <c r="AR393" s="6">
        <v>67</v>
      </c>
      <c r="AS393" s="6">
        <v>23.928571428571431</v>
      </c>
      <c r="AT393" s="138">
        <v>0</v>
      </c>
      <c r="AU393" s="138">
        <v>0</v>
      </c>
      <c r="AV393" s="138">
        <v>3</v>
      </c>
      <c r="AW393" s="138">
        <v>7</v>
      </c>
      <c r="AX393" s="138">
        <v>10</v>
      </c>
      <c r="AY393" s="6">
        <v>32.713754646840151</v>
      </c>
      <c r="AZ393" s="6">
        <v>0</v>
      </c>
      <c r="BA393" s="6">
        <v>0</v>
      </c>
      <c r="BB393" s="6">
        <v>0</v>
      </c>
      <c r="BC393" s="6">
        <v>8</v>
      </c>
      <c r="BD393" s="6">
        <v>2.877697841726619</v>
      </c>
      <c r="BE393" s="6">
        <v>4</v>
      </c>
      <c r="BF393" s="6">
        <v>16</v>
      </c>
      <c r="BG393" s="6">
        <v>9</v>
      </c>
      <c r="BH393" s="6">
        <v>3.7815126050420167</v>
      </c>
      <c r="BI393" s="6">
        <v>0</v>
      </c>
      <c r="BJ393" s="6">
        <v>0</v>
      </c>
      <c r="BK393" s="6">
        <v>24</v>
      </c>
    </row>
    <row r="394" spans="1:63" x14ac:dyDescent="0.35">
      <c r="A394" s="28">
        <v>388</v>
      </c>
      <c r="C394" s="18" t="s">
        <v>134</v>
      </c>
      <c r="D394" s="15">
        <v>301</v>
      </c>
      <c r="E394" s="19">
        <v>0</v>
      </c>
      <c r="F394" s="19">
        <v>0</v>
      </c>
      <c r="G394" s="19">
        <v>12</v>
      </c>
      <c r="H394" s="19">
        <v>226</v>
      </c>
      <c r="I394" s="19">
        <v>60</v>
      </c>
      <c r="J394" s="20">
        <v>50.498338870431894</v>
      </c>
      <c r="K394" s="20">
        <v>10</v>
      </c>
      <c r="L394" s="20">
        <v>9.9009900990099009</v>
      </c>
      <c r="M394" s="19">
        <v>0</v>
      </c>
      <c r="N394" s="20">
        <v>0</v>
      </c>
      <c r="O394" s="20">
        <v>20</v>
      </c>
      <c r="P394" s="20">
        <v>65.217391304347828</v>
      </c>
      <c r="Q394" s="20">
        <v>32.631578947368425</v>
      </c>
      <c r="R394" s="19">
        <v>0</v>
      </c>
      <c r="S394" s="20">
        <v>0</v>
      </c>
      <c r="T394" s="19">
        <v>0</v>
      </c>
      <c r="U394" s="20">
        <v>0</v>
      </c>
      <c r="V394" s="19">
        <v>5</v>
      </c>
      <c r="W394" s="20">
        <v>100</v>
      </c>
      <c r="X394" s="19">
        <v>4</v>
      </c>
      <c r="Y394" s="20">
        <v>40</v>
      </c>
      <c r="Z394" s="20">
        <v>34.020618556701031</v>
      </c>
      <c r="AA394" s="20">
        <v>27.835051546391753</v>
      </c>
      <c r="AB394" s="19">
        <v>15</v>
      </c>
      <c r="AC394" s="20">
        <v>8.720930232558139</v>
      </c>
      <c r="AD394" s="20">
        <v>69.369369369369366</v>
      </c>
      <c r="AE394" s="20">
        <v>63.063063063063062</v>
      </c>
      <c r="AF394" s="20">
        <v>0</v>
      </c>
      <c r="AG394" s="20">
        <v>67.410714285714292</v>
      </c>
      <c r="AH394" s="20">
        <v>50.657894736842103</v>
      </c>
      <c r="AI394" s="20">
        <v>19.736842105263158</v>
      </c>
      <c r="AJ394" s="3">
        <v>614.28571428571422</v>
      </c>
      <c r="AK394" s="6">
        <v>0</v>
      </c>
      <c r="AL394" s="6">
        <v>153</v>
      </c>
      <c r="AM394" s="6">
        <v>0</v>
      </c>
      <c r="AN394" s="6">
        <v>102</v>
      </c>
      <c r="AO394" s="6">
        <v>0</v>
      </c>
      <c r="AP394" s="6">
        <v>0</v>
      </c>
      <c r="AQ394" s="6">
        <v>37</v>
      </c>
      <c r="AR394" s="6">
        <v>0</v>
      </c>
      <c r="AS394" s="6">
        <v>0</v>
      </c>
      <c r="AT394" s="138">
        <v>1</v>
      </c>
      <c r="AU394" s="138">
        <v>0</v>
      </c>
      <c r="AV394" s="138">
        <v>0</v>
      </c>
      <c r="AW394" s="138">
        <v>0</v>
      </c>
      <c r="AX394" s="138">
        <v>1</v>
      </c>
      <c r="AY394" s="6">
        <v>9.0277777777777768</v>
      </c>
      <c r="AZ394" s="6">
        <v>0</v>
      </c>
      <c r="BA394" s="6">
        <v>0</v>
      </c>
      <c r="BB394" s="6">
        <v>8</v>
      </c>
      <c r="BC394" s="6">
        <v>53</v>
      </c>
      <c r="BD394" s="6">
        <v>18.339100346020761</v>
      </c>
      <c r="BE394" s="6">
        <v>0</v>
      </c>
      <c r="BF394" s="6">
        <v>0</v>
      </c>
      <c r="BG394" s="6">
        <v>27</v>
      </c>
      <c r="BH394" s="6">
        <v>12.272727272727273</v>
      </c>
      <c r="BI394" s="6">
        <v>28</v>
      </c>
      <c r="BJ394" s="6">
        <v>44.444444444444443</v>
      </c>
      <c r="BK394" s="6">
        <v>12</v>
      </c>
    </row>
    <row r="395" spans="1:63" x14ac:dyDescent="0.35">
      <c r="A395" s="28">
        <v>389</v>
      </c>
      <c r="C395" s="18" t="s">
        <v>137</v>
      </c>
      <c r="D395" s="15">
        <v>82</v>
      </c>
      <c r="E395" s="19">
        <v>0</v>
      </c>
      <c r="F395" s="19">
        <v>0</v>
      </c>
      <c r="G395" s="19">
        <v>5</v>
      </c>
      <c r="H395" s="19">
        <v>48</v>
      </c>
      <c r="I395" s="19">
        <v>19</v>
      </c>
      <c r="J395" s="20">
        <v>57.317073170731703</v>
      </c>
      <c r="K395" s="20">
        <v>4</v>
      </c>
      <c r="L395" s="20">
        <v>13.793103448275861</v>
      </c>
      <c r="M395" s="19">
        <v>3</v>
      </c>
      <c r="N395" s="20">
        <v>50</v>
      </c>
      <c r="O395" s="20">
        <v>4</v>
      </c>
      <c r="P395" s="20">
        <v>100</v>
      </c>
      <c r="Q395" s="20">
        <v>26.388888888888889</v>
      </c>
      <c r="R395" s="19">
        <v>0</v>
      </c>
      <c r="S395" s="20">
        <v>0</v>
      </c>
      <c r="T395" s="19">
        <v>0</v>
      </c>
      <c r="U395" s="20">
        <v>0</v>
      </c>
      <c r="V395" s="19">
        <v>3</v>
      </c>
      <c r="W395" s="118">
        <v>100</v>
      </c>
      <c r="X395" s="118">
        <v>3</v>
      </c>
      <c r="Y395" s="118">
        <v>100</v>
      </c>
      <c r="Z395" s="20">
        <v>28.571428571428569</v>
      </c>
      <c r="AA395" s="20">
        <v>46.428571428571431</v>
      </c>
      <c r="AB395" s="19">
        <v>3</v>
      </c>
      <c r="AC395" s="20">
        <v>10.714285714285714</v>
      </c>
      <c r="AD395" s="20">
        <v>64.285714285714292</v>
      </c>
      <c r="AE395" s="20">
        <v>43.478260869565219</v>
      </c>
      <c r="AF395" s="20">
        <v>62.5</v>
      </c>
      <c r="AG395" s="20">
        <v>50</v>
      </c>
      <c r="AH395" s="20">
        <v>45.833333333333329</v>
      </c>
      <c r="AI395" s="20">
        <v>25</v>
      </c>
      <c r="AJ395" s="3">
        <v>450</v>
      </c>
      <c r="AK395" s="6">
        <v>21</v>
      </c>
      <c r="AL395" s="6">
        <v>21</v>
      </c>
      <c r="AM395" s="6">
        <v>0</v>
      </c>
      <c r="AN395" s="6">
        <v>31</v>
      </c>
      <c r="AO395" s="6">
        <v>0</v>
      </c>
      <c r="AP395" s="6">
        <v>0</v>
      </c>
      <c r="AQ395" s="6">
        <v>3</v>
      </c>
      <c r="AR395" s="6">
        <v>9</v>
      </c>
      <c r="AS395" s="6">
        <v>11.688311688311687</v>
      </c>
      <c r="AT395" s="138">
        <v>0</v>
      </c>
      <c r="AU395" s="138">
        <v>0</v>
      </c>
      <c r="AV395" s="138">
        <v>0</v>
      </c>
      <c r="AW395" s="138">
        <v>0</v>
      </c>
      <c r="AX395" s="138">
        <v>0</v>
      </c>
      <c r="AY395" s="6">
        <v>37.5</v>
      </c>
      <c r="AZ395" s="6">
        <v>0</v>
      </c>
      <c r="BA395" s="6">
        <v>0</v>
      </c>
      <c r="BB395" s="6">
        <v>3</v>
      </c>
      <c r="BC395" s="6">
        <v>9</v>
      </c>
      <c r="BD395" s="6">
        <v>10.975609756097562</v>
      </c>
      <c r="BE395" s="6">
        <v>0</v>
      </c>
      <c r="BF395" s="6">
        <v>0</v>
      </c>
      <c r="BG395" s="6">
        <v>9</v>
      </c>
      <c r="BH395" s="6">
        <v>18.75</v>
      </c>
      <c r="BI395" s="6">
        <v>0</v>
      </c>
      <c r="BJ395" s="6">
        <v>0</v>
      </c>
      <c r="BK395" s="6">
        <v>5</v>
      </c>
    </row>
    <row r="396" spans="1:63" x14ac:dyDescent="0.35">
      <c r="A396" s="28">
        <v>390</v>
      </c>
      <c r="C396" s="18" t="s">
        <v>16</v>
      </c>
      <c r="D396" s="15">
        <v>43</v>
      </c>
      <c r="E396" s="19">
        <v>0</v>
      </c>
      <c r="F396" s="19">
        <v>0</v>
      </c>
      <c r="G396" s="19">
        <v>3</v>
      </c>
      <c r="H396" s="19">
        <v>36</v>
      </c>
      <c r="I396" s="19">
        <v>5</v>
      </c>
      <c r="J396" s="20">
        <v>55.813953488372093</v>
      </c>
      <c r="K396" s="20">
        <v>3</v>
      </c>
      <c r="L396" s="20">
        <v>11.538461538461538</v>
      </c>
      <c r="M396" s="19">
        <v>0</v>
      </c>
      <c r="N396" s="20">
        <v>0</v>
      </c>
      <c r="O396" s="20">
        <v>3</v>
      </c>
      <c r="P396" s="20">
        <v>100</v>
      </c>
      <c r="Q396" s="20">
        <v>41.666666666666671</v>
      </c>
      <c r="R396" s="19">
        <v>0</v>
      </c>
      <c r="S396" s="20">
        <v>0</v>
      </c>
      <c r="T396" s="19">
        <v>0</v>
      </c>
      <c r="U396" s="20">
        <v>0</v>
      </c>
      <c r="V396" s="19">
        <v>0</v>
      </c>
      <c r="W396" s="20">
        <v>0</v>
      </c>
      <c r="X396" s="19">
        <v>0</v>
      </c>
      <c r="Y396" s="20">
        <v>0</v>
      </c>
      <c r="Z396" s="20">
        <v>39.130434782608695</v>
      </c>
      <c r="AA396" s="20">
        <v>0</v>
      </c>
      <c r="AB396" s="19">
        <v>0</v>
      </c>
      <c r="AC396" s="20">
        <v>0</v>
      </c>
      <c r="AD396" s="20">
        <v>62.5</v>
      </c>
      <c r="AE396" s="20">
        <v>50</v>
      </c>
      <c r="AF396" s="20">
        <v>100</v>
      </c>
      <c r="AG396" s="20">
        <v>66.666666666666657</v>
      </c>
      <c r="AH396" s="20">
        <v>28.125</v>
      </c>
      <c r="AI396" s="20">
        <v>37.5</v>
      </c>
      <c r="AJ396" s="3">
        <v>700</v>
      </c>
      <c r="AK396" s="6">
        <v>29</v>
      </c>
      <c r="AL396" s="6">
        <v>3</v>
      </c>
      <c r="AM396" s="6">
        <v>0</v>
      </c>
      <c r="AN396" s="6">
        <v>0</v>
      </c>
      <c r="AO396" s="6">
        <v>0</v>
      </c>
      <c r="AP396" s="6">
        <v>0</v>
      </c>
      <c r="AQ396" s="6">
        <v>7</v>
      </c>
      <c r="AR396" s="6">
        <v>6</v>
      </c>
      <c r="AS396" s="6">
        <v>13.333333333333334</v>
      </c>
      <c r="AT396" s="138">
        <v>0</v>
      </c>
      <c r="AU396" s="138">
        <v>0</v>
      </c>
      <c r="AV396" s="138">
        <v>0</v>
      </c>
      <c r="AW396" s="138">
        <v>0</v>
      </c>
      <c r="AX396" s="138">
        <v>0</v>
      </c>
      <c r="AY396" s="6">
        <v>0</v>
      </c>
      <c r="AZ396" s="6">
        <v>0</v>
      </c>
      <c r="BA396" s="6">
        <v>0</v>
      </c>
      <c r="BB396" s="6">
        <v>0</v>
      </c>
      <c r="BC396" s="6">
        <v>9</v>
      </c>
      <c r="BD396" s="6">
        <v>23.076923076923077</v>
      </c>
      <c r="BE396" s="6">
        <v>0</v>
      </c>
      <c r="BF396" s="6">
        <v>0</v>
      </c>
      <c r="BG396" s="6">
        <v>8</v>
      </c>
      <c r="BH396" s="6">
        <v>24.242424242424242</v>
      </c>
      <c r="BI396" s="6">
        <v>3</v>
      </c>
      <c r="BJ396" s="6">
        <v>50</v>
      </c>
      <c r="BK396" s="6">
        <v>3</v>
      </c>
    </row>
    <row r="397" spans="1:63" x14ac:dyDescent="0.35">
      <c r="A397" s="28">
        <v>391</v>
      </c>
      <c r="C397" s="18" t="s">
        <v>138</v>
      </c>
      <c r="D397" s="15">
        <v>815</v>
      </c>
      <c r="E397" s="19">
        <v>8</v>
      </c>
      <c r="F397" s="19">
        <v>33</v>
      </c>
      <c r="G397" s="19">
        <v>65</v>
      </c>
      <c r="H397" s="19">
        <v>612</v>
      </c>
      <c r="I397" s="19">
        <v>98</v>
      </c>
      <c r="J397" s="20">
        <v>54.846625766871171</v>
      </c>
      <c r="K397" s="20">
        <v>32</v>
      </c>
      <c r="L397" s="20">
        <v>9.4955489614243334</v>
      </c>
      <c r="M397" s="19">
        <v>0</v>
      </c>
      <c r="N397" s="20">
        <v>0</v>
      </c>
      <c r="O397" s="20">
        <v>53</v>
      </c>
      <c r="P397" s="20">
        <v>71.428571428571431</v>
      </c>
      <c r="Q397" s="20">
        <v>14.442916093535077</v>
      </c>
      <c r="R397" s="19">
        <v>7</v>
      </c>
      <c r="S397" s="20">
        <v>20</v>
      </c>
      <c r="T397" s="19">
        <v>6</v>
      </c>
      <c r="U397" s="20">
        <v>25</v>
      </c>
      <c r="V397" s="19">
        <v>3</v>
      </c>
      <c r="W397" s="20">
        <v>30</v>
      </c>
      <c r="X397" s="19">
        <v>11</v>
      </c>
      <c r="Y397" s="20">
        <v>23.913043478260871</v>
      </c>
      <c r="Z397" s="20">
        <v>20.80745341614907</v>
      </c>
      <c r="AA397" s="20">
        <v>55.590062111801245</v>
      </c>
      <c r="AB397" s="19">
        <v>54</v>
      </c>
      <c r="AC397" s="20">
        <v>11.973392461197339</v>
      </c>
      <c r="AD397" s="20">
        <v>70.445344129554655</v>
      </c>
      <c r="AE397" s="20">
        <v>57.821229050279335</v>
      </c>
      <c r="AF397" s="20">
        <v>60.714285714285708</v>
      </c>
      <c r="AG397" s="20">
        <v>65.909090909090907</v>
      </c>
      <c r="AH397" s="20">
        <v>30.4</v>
      </c>
      <c r="AI397" s="20">
        <v>33.066666666666663</v>
      </c>
      <c r="AJ397" s="3">
        <v>412.87878787878788</v>
      </c>
      <c r="AK397" s="6">
        <v>114</v>
      </c>
      <c r="AL397" s="6">
        <v>94</v>
      </c>
      <c r="AM397" s="6">
        <v>0</v>
      </c>
      <c r="AN397" s="6">
        <v>22</v>
      </c>
      <c r="AO397" s="6">
        <v>0</v>
      </c>
      <c r="AP397" s="6">
        <v>3</v>
      </c>
      <c r="AQ397" s="6">
        <v>524</v>
      </c>
      <c r="AR397" s="6">
        <v>150</v>
      </c>
      <c r="AS397" s="6">
        <v>19.556714471968707</v>
      </c>
      <c r="AT397" s="138">
        <v>12</v>
      </c>
      <c r="AU397" s="138">
        <v>0</v>
      </c>
      <c r="AV397" s="138">
        <v>0</v>
      </c>
      <c r="AW397" s="138">
        <v>12</v>
      </c>
      <c r="AX397" s="138">
        <v>24</v>
      </c>
      <c r="AY397" s="6">
        <v>13.298565840938723</v>
      </c>
      <c r="AZ397" s="6">
        <v>3</v>
      </c>
      <c r="BA397" s="6">
        <v>0.91463414634146334</v>
      </c>
      <c r="BB397" s="6">
        <v>11</v>
      </c>
      <c r="BC397" s="6">
        <v>287</v>
      </c>
      <c r="BD397" s="6">
        <v>36.100628930817606</v>
      </c>
      <c r="BE397" s="6">
        <v>13</v>
      </c>
      <c r="BF397" s="6">
        <v>20.3125</v>
      </c>
      <c r="BG397" s="6">
        <v>192</v>
      </c>
      <c r="BH397" s="6">
        <v>32.1608040201005</v>
      </c>
      <c r="BI397" s="6">
        <v>71</v>
      </c>
      <c r="BJ397" s="6">
        <v>69.607843137254903</v>
      </c>
      <c r="BK397" s="6">
        <v>65</v>
      </c>
    </row>
    <row r="398" spans="1:63" x14ac:dyDescent="0.35">
      <c r="A398" s="28">
        <v>392</v>
      </c>
      <c r="C398" s="18" t="s">
        <v>2</v>
      </c>
      <c r="D398" s="15">
        <v>76</v>
      </c>
      <c r="E398" s="19">
        <v>0</v>
      </c>
      <c r="F398" s="19">
        <v>0</v>
      </c>
      <c r="G398" s="19">
        <v>10</v>
      </c>
      <c r="H398" s="19">
        <v>57</v>
      </c>
      <c r="I398" s="19">
        <v>4</v>
      </c>
      <c r="J398" s="20">
        <v>55.26315789473685</v>
      </c>
      <c r="K398" s="20">
        <v>0</v>
      </c>
      <c r="L398" s="20">
        <v>0</v>
      </c>
      <c r="M398" s="19">
        <v>3</v>
      </c>
      <c r="N398" s="20">
        <v>50</v>
      </c>
      <c r="O398" s="20">
        <v>5</v>
      </c>
      <c r="P398" s="20">
        <v>100</v>
      </c>
      <c r="Q398" s="20">
        <v>35.064935064935064</v>
      </c>
      <c r="R398" s="19">
        <v>0</v>
      </c>
      <c r="S398" s="20">
        <v>0</v>
      </c>
      <c r="T398" s="19">
        <v>0</v>
      </c>
      <c r="U398" s="20">
        <v>0</v>
      </c>
      <c r="V398" s="19">
        <v>3</v>
      </c>
      <c r="W398" s="20">
        <v>100</v>
      </c>
      <c r="X398" s="19">
        <v>3</v>
      </c>
      <c r="Y398" s="20">
        <v>42.857142857142854</v>
      </c>
      <c r="Z398" s="20">
        <v>12.5</v>
      </c>
      <c r="AA398" s="20">
        <v>0</v>
      </c>
      <c r="AB398" s="19">
        <v>7</v>
      </c>
      <c r="AC398" s="20">
        <v>12.727272727272727</v>
      </c>
      <c r="AD398" s="20">
        <v>86.206896551724128</v>
      </c>
      <c r="AE398" s="20">
        <v>47.222222222222221</v>
      </c>
      <c r="AF398" s="20">
        <v>54.54545454545454</v>
      </c>
      <c r="AG398" s="20">
        <v>72</v>
      </c>
      <c r="AH398" s="20">
        <v>80.434782608695656</v>
      </c>
      <c r="AI398" s="20">
        <v>10.869565217391305</v>
      </c>
      <c r="AJ398" s="3">
        <v>750</v>
      </c>
      <c r="AK398" s="6">
        <v>0</v>
      </c>
      <c r="AL398" s="6">
        <v>63</v>
      </c>
      <c r="AM398" s="6">
        <v>0</v>
      </c>
      <c r="AN398" s="6">
        <v>0</v>
      </c>
      <c r="AO398" s="6">
        <v>0</v>
      </c>
      <c r="AP398" s="6">
        <v>0</v>
      </c>
      <c r="AQ398" s="6">
        <v>6</v>
      </c>
      <c r="AR398" s="6">
        <v>13</v>
      </c>
      <c r="AS398" s="6">
        <v>17.105263157894736</v>
      </c>
      <c r="AT398" s="138"/>
      <c r="AU398" s="138"/>
      <c r="AV398" s="138"/>
      <c r="AW398" s="138"/>
      <c r="AX398" s="138"/>
      <c r="AY398" s="6">
        <v>48.571428571428569</v>
      </c>
      <c r="AZ398" s="6">
        <v>0</v>
      </c>
      <c r="BA398" s="6">
        <v>0</v>
      </c>
      <c r="BB398" s="6">
        <v>0</v>
      </c>
      <c r="BC398" s="6">
        <v>0</v>
      </c>
      <c r="BD398" s="6">
        <v>0</v>
      </c>
      <c r="BE398" s="6">
        <v>0</v>
      </c>
      <c r="BF398" s="6">
        <v>0</v>
      </c>
      <c r="BG398" s="6">
        <v>0</v>
      </c>
      <c r="BH398" s="6">
        <v>0</v>
      </c>
      <c r="BI398" s="6">
        <v>0</v>
      </c>
      <c r="BJ398" s="6">
        <v>0</v>
      </c>
      <c r="BK398" s="6">
        <v>10</v>
      </c>
    </row>
    <row r="399" spans="1:63" x14ac:dyDescent="0.35">
      <c r="A399" s="28">
        <v>393</v>
      </c>
      <c r="C399" s="18" t="s">
        <v>6</v>
      </c>
      <c r="D399" s="15">
        <v>692</v>
      </c>
      <c r="E399" s="19">
        <v>0</v>
      </c>
      <c r="F399" s="19">
        <v>3</v>
      </c>
      <c r="G399" s="19">
        <v>9</v>
      </c>
      <c r="H399" s="19">
        <v>328</v>
      </c>
      <c r="I399" s="19">
        <v>355</v>
      </c>
      <c r="J399" s="20">
        <v>49.421965317919074</v>
      </c>
      <c r="K399" s="20">
        <v>4</v>
      </c>
      <c r="L399" s="20">
        <v>7.2727272727272725</v>
      </c>
      <c r="M399" s="19">
        <v>0</v>
      </c>
      <c r="N399" s="20">
        <v>0</v>
      </c>
      <c r="O399" s="20">
        <v>59</v>
      </c>
      <c r="P399" s="20">
        <v>75.384615384615387</v>
      </c>
      <c r="Q399" s="20">
        <v>55.098934550989341</v>
      </c>
      <c r="R399" s="19">
        <v>0</v>
      </c>
      <c r="S399" s="20">
        <v>0</v>
      </c>
      <c r="T399" s="19">
        <v>0</v>
      </c>
      <c r="U399" s="20">
        <v>0</v>
      </c>
      <c r="V399" s="19">
        <v>0</v>
      </c>
      <c r="W399" s="20">
        <v>0</v>
      </c>
      <c r="X399" s="19">
        <v>0</v>
      </c>
      <c r="Y399" s="20">
        <v>0</v>
      </c>
      <c r="Z399" s="20">
        <v>36.84210526315789</v>
      </c>
      <c r="AA399" s="20">
        <v>26.315789473684209</v>
      </c>
      <c r="AB399" s="19">
        <v>10</v>
      </c>
      <c r="AC399" s="20">
        <v>4.3859649122807012</v>
      </c>
      <c r="AD399" s="20">
        <v>74.509803921568633</v>
      </c>
      <c r="AE399" s="20">
        <v>55.232558139534881</v>
      </c>
      <c r="AF399" s="20">
        <v>100</v>
      </c>
      <c r="AG399" s="20">
        <v>63.322884012539184</v>
      </c>
      <c r="AH399" s="20">
        <v>47.783251231527096</v>
      </c>
      <c r="AI399" s="20">
        <v>22.660098522167488</v>
      </c>
      <c r="AJ399" s="3">
        <v>422.63157894736844</v>
      </c>
      <c r="AK399" s="6">
        <v>0</v>
      </c>
      <c r="AL399" s="6">
        <v>643</v>
      </c>
      <c r="AM399" s="6">
        <v>0</v>
      </c>
      <c r="AN399" s="6">
        <v>0</v>
      </c>
      <c r="AO399" s="6">
        <v>0</v>
      </c>
      <c r="AP399" s="6">
        <v>0</v>
      </c>
      <c r="AQ399" s="6">
        <v>40</v>
      </c>
      <c r="AR399" s="6">
        <v>4</v>
      </c>
      <c r="AS399" s="6">
        <v>0.59347181008902083</v>
      </c>
      <c r="AT399" s="138">
        <v>1</v>
      </c>
      <c r="AU399" s="138">
        <v>0</v>
      </c>
      <c r="AV399" s="138">
        <v>0</v>
      </c>
      <c r="AW399" s="138">
        <v>0</v>
      </c>
      <c r="AX399" s="138">
        <v>1</v>
      </c>
      <c r="AY399" s="6">
        <v>7.0552147239263796</v>
      </c>
      <c r="AZ399" s="6">
        <v>0</v>
      </c>
      <c r="BA399" s="6">
        <v>0</v>
      </c>
      <c r="BB399" s="6">
        <v>58</v>
      </c>
      <c r="BC399" s="6">
        <v>104</v>
      </c>
      <c r="BD399" s="6">
        <v>15.160349854227405</v>
      </c>
      <c r="BE399" s="6">
        <v>0</v>
      </c>
      <c r="BF399" s="6">
        <v>0</v>
      </c>
      <c r="BG399" s="6">
        <v>20</v>
      </c>
      <c r="BH399" s="6">
        <v>6.1538461538461542</v>
      </c>
      <c r="BI399" s="6">
        <v>86</v>
      </c>
      <c r="BJ399" s="6">
        <v>24.225352112676056</v>
      </c>
      <c r="BK399" s="6">
        <v>9</v>
      </c>
    </row>
    <row r="400" spans="1:63" x14ac:dyDescent="0.35">
      <c r="A400" s="28">
        <v>394</v>
      </c>
      <c r="C400" s="18" t="s">
        <v>10</v>
      </c>
      <c r="D400" s="15">
        <v>911</v>
      </c>
      <c r="E400" s="19">
        <v>22</v>
      </c>
      <c r="F400" s="19">
        <v>56</v>
      </c>
      <c r="G400" s="19">
        <v>61</v>
      </c>
      <c r="H400" s="19">
        <v>492</v>
      </c>
      <c r="I400" s="19">
        <v>300</v>
      </c>
      <c r="J400" s="20">
        <v>51.591657519209654</v>
      </c>
      <c r="K400" s="20">
        <v>24</v>
      </c>
      <c r="L400" s="20">
        <v>14.814814814814813</v>
      </c>
      <c r="M400" s="19">
        <v>3</v>
      </c>
      <c r="N400" s="20">
        <v>10.344827586206897</v>
      </c>
      <c r="O400" s="20">
        <v>78</v>
      </c>
      <c r="P400" s="20">
        <v>81.707317073170728</v>
      </c>
      <c r="Q400" s="20">
        <v>23.181257706535142</v>
      </c>
      <c r="R400" s="19">
        <v>0</v>
      </c>
      <c r="S400" s="20">
        <v>0</v>
      </c>
      <c r="T400" s="19">
        <v>0</v>
      </c>
      <c r="U400" s="20">
        <v>0</v>
      </c>
      <c r="V400" s="19">
        <v>0</v>
      </c>
      <c r="W400" s="118">
        <v>0</v>
      </c>
      <c r="X400" s="118">
        <v>0</v>
      </c>
      <c r="Y400" s="118">
        <v>0</v>
      </c>
      <c r="Z400" s="20">
        <v>15.432098765432098</v>
      </c>
      <c r="AA400" s="20">
        <v>59.876543209876544</v>
      </c>
      <c r="AB400" s="19">
        <v>31</v>
      </c>
      <c r="AC400" s="20">
        <v>9.3939393939393927</v>
      </c>
      <c r="AD400" s="20">
        <v>67.611336032388664</v>
      </c>
      <c r="AE400" s="20">
        <v>41.596638655462186</v>
      </c>
      <c r="AF400" s="20">
        <v>31.884057971014489</v>
      </c>
      <c r="AG400" s="20">
        <v>59.85221674876847</v>
      </c>
      <c r="AH400" s="20">
        <v>30.136986301369863</v>
      </c>
      <c r="AI400" s="20">
        <v>35.61643835616438</v>
      </c>
      <c r="AJ400" s="3">
        <v>438.11475409836066</v>
      </c>
      <c r="AK400" s="6">
        <v>0</v>
      </c>
      <c r="AL400" s="6">
        <v>635</v>
      </c>
      <c r="AM400" s="6">
        <v>0</v>
      </c>
      <c r="AN400" s="6">
        <v>233</v>
      </c>
      <c r="AO400" s="6">
        <v>0</v>
      </c>
      <c r="AP400" s="6">
        <v>0</v>
      </c>
      <c r="AQ400" s="6">
        <v>12</v>
      </c>
      <c r="AR400" s="6">
        <v>124</v>
      </c>
      <c r="AS400" s="6">
        <v>14.04303510758777</v>
      </c>
      <c r="AT400" s="138">
        <v>6</v>
      </c>
      <c r="AU400" s="138">
        <v>1</v>
      </c>
      <c r="AV400" s="138">
        <v>0</v>
      </c>
      <c r="AW400" s="138">
        <v>4</v>
      </c>
      <c r="AX400" s="138">
        <v>11</v>
      </c>
      <c r="AY400" s="6">
        <v>23.435722411831627</v>
      </c>
      <c r="AZ400" s="6">
        <v>6</v>
      </c>
      <c r="BA400" s="6">
        <v>3.6363636363636362</v>
      </c>
      <c r="BB400" s="6">
        <v>70</v>
      </c>
      <c r="BC400" s="6">
        <v>92</v>
      </c>
      <c r="BD400" s="6">
        <v>10.143329658213892</v>
      </c>
      <c r="BE400" s="6">
        <v>0</v>
      </c>
      <c r="BF400" s="6">
        <v>0</v>
      </c>
      <c r="BG400" s="6">
        <v>50</v>
      </c>
      <c r="BH400" s="6">
        <v>10.245901639344263</v>
      </c>
      <c r="BI400" s="6">
        <v>36</v>
      </c>
      <c r="BJ400" s="6">
        <v>11.803278688524591</v>
      </c>
      <c r="BK400" s="6">
        <v>61</v>
      </c>
    </row>
    <row r="401" spans="1:63" x14ac:dyDescent="0.35">
      <c r="A401" s="28">
        <v>395</v>
      </c>
      <c r="C401" s="18" t="s">
        <v>277</v>
      </c>
      <c r="D401" s="15">
        <v>143</v>
      </c>
      <c r="E401" s="19">
        <v>4</v>
      </c>
      <c r="F401" s="19">
        <v>18</v>
      </c>
      <c r="G401" s="19">
        <v>31</v>
      </c>
      <c r="H401" s="19">
        <v>93</v>
      </c>
      <c r="I401" s="19">
        <v>6</v>
      </c>
      <c r="J401" s="20">
        <v>55.24475524475524</v>
      </c>
      <c r="K401" s="20">
        <v>10</v>
      </c>
      <c r="L401" s="20">
        <v>17.241379310344829</v>
      </c>
      <c r="M401" s="19">
        <v>0</v>
      </c>
      <c r="N401" s="20">
        <v>0</v>
      </c>
      <c r="O401" s="20">
        <v>11</v>
      </c>
      <c r="P401" s="20">
        <v>100</v>
      </c>
      <c r="Q401" s="20">
        <v>46.153846153846153</v>
      </c>
      <c r="R401" s="19">
        <v>5</v>
      </c>
      <c r="S401" s="20">
        <v>62.5</v>
      </c>
      <c r="T401" s="19">
        <v>0</v>
      </c>
      <c r="U401" s="20">
        <v>0</v>
      </c>
      <c r="V401" s="19">
        <v>0</v>
      </c>
      <c r="W401" s="118">
        <v>0</v>
      </c>
      <c r="X401" s="118">
        <v>6</v>
      </c>
      <c r="Y401" s="118">
        <v>66.666666666666657</v>
      </c>
      <c r="Z401" s="20">
        <v>33.962264150943398</v>
      </c>
      <c r="AA401" s="20">
        <v>11.320754716981133</v>
      </c>
      <c r="AB401" s="19">
        <v>9</v>
      </c>
      <c r="AC401" s="20">
        <v>11.25</v>
      </c>
      <c r="AD401" s="20">
        <v>82.35294117647058</v>
      </c>
      <c r="AE401" s="20">
        <v>60.416666666666664</v>
      </c>
      <c r="AF401" s="20">
        <v>37.5</v>
      </c>
      <c r="AG401" s="20">
        <v>73.170731707317074</v>
      </c>
      <c r="AH401" s="20">
        <v>34.666666666666671</v>
      </c>
      <c r="AI401" s="20">
        <v>17.333333333333336</v>
      </c>
      <c r="AJ401" s="3">
        <v>491.66666666666663</v>
      </c>
      <c r="AK401" s="6">
        <v>0</v>
      </c>
      <c r="AL401" s="6">
        <v>26</v>
      </c>
      <c r="AM401" s="6">
        <v>0</v>
      </c>
      <c r="AN401" s="6">
        <v>100</v>
      </c>
      <c r="AO401" s="6">
        <v>0</v>
      </c>
      <c r="AP401" s="6">
        <v>0</v>
      </c>
      <c r="AQ401" s="6">
        <v>12</v>
      </c>
      <c r="AR401" s="6">
        <v>31</v>
      </c>
      <c r="AS401" s="6">
        <v>22.142857142857142</v>
      </c>
      <c r="AT401" s="138">
        <v>4</v>
      </c>
      <c r="AU401" s="138">
        <v>1</v>
      </c>
      <c r="AV401" s="138">
        <v>0</v>
      </c>
      <c r="AW401" s="138">
        <v>0</v>
      </c>
      <c r="AX401" s="138">
        <v>5</v>
      </c>
      <c r="AY401" s="6">
        <v>50.40650406504065</v>
      </c>
      <c r="AZ401" s="6">
        <v>0</v>
      </c>
      <c r="BA401" s="6">
        <v>0</v>
      </c>
      <c r="BB401" s="6">
        <v>0</v>
      </c>
      <c r="BC401" s="6">
        <v>19</v>
      </c>
      <c r="BD401" s="6">
        <v>14.074074074074074</v>
      </c>
      <c r="BE401" s="6">
        <v>0</v>
      </c>
      <c r="BF401" s="6">
        <v>0</v>
      </c>
      <c r="BG401" s="6">
        <v>17</v>
      </c>
      <c r="BH401" s="6">
        <v>17.894736842105264</v>
      </c>
      <c r="BI401" s="6">
        <v>4</v>
      </c>
      <c r="BJ401" s="6">
        <v>100</v>
      </c>
      <c r="BK401" s="6">
        <v>31</v>
      </c>
    </row>
    <row r="402" spans="1:63" x14ac:dyDescent="0.35">
      <c r="A402" s="28">
        <v>396</v>
      </c>
      <c r="C402" s="18" t="s">
        <v>1</v>
      </c>
      <c r="D402" s="15">
        <v>898</v>
      </c>
      <c r="E402" s="19">
        <v>0</v>
      </c>
      <c r="F402" s="19">
        <v>41</v>
      </c>
      <c r="G402" s="19">
        <v>78</v>
      </c>
      <c r="H402" s="19">
        <v>693</v>
      </c>
      <c r="I402" s="19">
        <v>90</v>
      </c>
      <c r="J402" s="20">
        <v>54.342984409799556</v>
      </c>
      <c r="K402" s="20">
        <v>36</v>
      </c>
      <c r="L402" s="20">
        <v>9.9173553719008272</v>
      </c>
      <c r="M402" s="19">
        <v>0</v>
      </c>
      <c r="N402" s="20">
        <v>0</v>
      </c>
      <c r="O402" s="20">
        <v>51</v>
      </c>
      <c r="P402" s="20">
        <v>82.978723404255319</v>
      </c>
      <c r="Q402" s="20">
        <v>18.773006134969325</v>
      </c>
      <c r="R402" s="19">
        <v>0</v>
      </c>
      <c r="S402" s="20">
        <v>0</v>
      </c>
      <c r="T402" s="19">
        <v>0</v>
      </c>
      <c r="U402" s="20">
        <v>0</v>
      </c>
      <c r="V402" s="19">
        <v>6</v>
      </c>
      <c r="W402" s="118">
        <v>28.571428571428569</v>
      </c>
      <c r="X402" s="118">
        <v>4</v>
      </c>
      <c r="Y402" s="118">
        <v>10.526315789473683</v>
      </c>
      <c r="Z402" s="20">
        <v>47.04225352112676</v>
      </c>
      <c r="AA402" s="20">
        <v>24.788732394366196</v>
      </c>
      <c r="AB402" s="19">
        <v>55</v>
      </c>
      <c r="AC402" s="20">
        <v>8.870967741935484</v>
      </c>
      <c r="AD402" s="20">
        <v>83.818770226537225</v>
      </c>
      <c r="AE402" s="20">
        <v>70.291777188328908</v>
      </c>
      <c r="AF402" s="20">
        <v>63.888888888888886</v>
      </c>
      <c r="AG402" s="20">
        <v>77.554438860971516</v>
      </c>
      <c r="AH402" s="20">
        <v>38.686131386861319</v>
      </c>
      <c r="AI402" s="20">
        <v>26.277372262773724</v>
      </c>
      <c r="AJ402" s="3">
        <v>748.18181818181824</v>
      </c>
      <c r="AK402" s="6">
        <v>0</v>
      </c>
      <c r="AL402" s="6">
        <v>199</v>
      </c>
      <c r="AM402" s="6">
        <v>512</v>
      </c>
      <c r="AN402" s="6">
        <v>123</v>
      </c>
      <c r="AO402" s="6">
        <v>0</v>
      </c>
      <c r="AP402" s="6">
        <v>0</v>
      </c>
      <c r="AQ402" s="6">
        <v>28</v>
      </c>
      <c r="AR402" s="6">
        <v>107</v>
      </c>
      <c r="AS402" s="6">
        <v>12.35565819861432</v>
      </c>
      <c r="AT402" s="138">
        <v>0</v>
      </c>
      <c r="AU402" s="138">
        <v>0</v>
      </c>
      <c r="AV402" s="138">
        <v>0</v>
      </c>
      <c r="AW402" s="138">
        <v>0</v>
      </c>
      <c r="AX402" s="138">
        <v>0</v>
      </c>
      <c r="AY402" s="6">
        <v>20.20665901262916</v>
      </c>
      <c r="AZ402" s="6">
        <v>3</v>
      </c>
      <c r="BA402" s="6">
        <v>0.84269662921348309</v>
      </c>
      <c r="BB402" s="6">
        <v>5</v>
      </c>
      <c r="BC402" s="6">
        <v>23</v>
      </c>
      <c r="BD402" s="6">
        <v>2.6018099547511313</v>
      </c>
      <c r="BE402" s="6">
        <v>0</v>
      </c>
      <c r="BF402" s="6">
        <v>0</v>
      </c>
      <c r="BG402" s="6">
        <v>7</v>
      </c>
      <c r="BH402" s="6">
        <v>1.0279001468428781</v>
      </c>
      <c r="BI402" s="6">
        <v>18</v>
      </c>
      <c r="BJ402" s="6">
        <v>21.176470588235293</v>
      </c>
      <c r="BK402" s="6">
        <v>78</v>
      </c>
    </row>
    <row r="403" spans="1:63" x14ac:dyDescent="0.35">
      <c r="A403" s="28">
        <v>397</v>
      </c>
      <c r="C403" s="18" t="s">
        <v>7</v>
      </c>
      <c r="D403" s="15">
        <v>1096</v>
      </c>
      <c r="E403" s="19">
        <v>3</v>
      </c>
      <c r="F403" s="19">
        <v>22</v>
      </c>
      <c r="G403" s="19">
        <v>55</v>
      </c>
      <c r="H403" s="19">
        <v>399</v>
      </c>
      <c r="I403" s="19">
        <v>625</v>
      </c>
      <c r="J403" s="20">
        <v>51.368613138686136</v>
      </c>
      <c r="K403" s="20">
        <v>5</v>
      </c>
      <c r="L403" s="20">
        <v>6.1728395061728394</v>
      </c>
      <c r="M403" s="19">
        <v>0</v>
      </c>
      <c r="N403" s="20">
        <v>0</v>
      </c>
      <c r="O403" s="20">
        <v>90</v>
      </c>
      <c r="P403" s="20">
        <v>70.329670329670336</v>
      </c>
      <c r="Q403" s="20">
        <v>66.533864541832671</v>
      </c>
      <c r="R403" s="19">
        <v>3</v>
      </c>
      <c r="S403" s="20">
        <v>12.5</v>
      </c>
      <c r="T403" s="19">
        <v>3</v>
      </c>
      <c r="U403" s="20">
        <v>30</v>
      </c>
      <c r="V403" s="19">
        <v>0</v>
      </c>
      <c r="W403" s="118">
        <v>0</v>
      </c>
      <c r="X403" s="118">
        <v>7</v>
      </c>
      <c r="Y403" s="118">
        <v>35</v>
      </c>
      <c r="Z403" s="20">
        <v>32.432432432432435</v>
      </c>
      <c r="AA403" s="20">
        <v>16.216216216216218</v>
      </c>
      <c r="AB403" s="19">
        <v>20</v>
      </c>
      <c r="AC403" s="20">
        <v>7.6045627376425857</v>
      </c>
      <c r="AD403" s="20">
        <v>67.579908675799089</v>
      </c>
      <c r="AE403" s="20">
        <v>43.02325581395349</v>
      </c>
      <c r="AF403" s="20">
        <v>55.172413793103445</v>
      </c>
      <c r="AG403" s="20">
        <v>56.25</v>
      </c>
      <c r="AH403" s="20">
        <v>44.979919678714857</v>
      </c>
      <c r="AI403" s="20">
        <v>24.096385542168676</v>
      </c>
      <c r="AJ403" s="3">
        <v>381.76895306859205</v>
      </c>
      <c r="AK403" s="6">
        <v>0</v>
      </c>
      <c r="AL403" s="6">
        <v>1037</v>
      </c>
      <c r="AM403" s="6">
        <v>0</v>
      </c>
      <c r="AN403" s="6">
        <v>9</v>
      </c>
      <c r="AO403" s="6">
        <v>0</v>
      </c>
      <c r="AP403" s="6">
        <v>0</v>
      </c>
      <c r="AQ403" s="6">
        <v>14</v>
      </c>
      <c r="AR403" s="6">
        <v>46</v>
      </c>
      <c r="AS403" s="6">
        <v>4.3809523809523814</v>
      </c>
      <c r="AT403" s="138">
        <v>0</v>
      </c>
      <c r="AU403" s="138">
        <v>0</v>
      </c>
      <c r="AV403" s="138">
        <v>0</v>
      </c>
      <c r="AW403" s="138">
        <v>0</v>
      </c>
      <c r="AX403" s="138">
        <v>0</v>
      </c>
      <c r="AY403" s="6">
        <v>14.727954971857409</v>
      </c>
      <c r="AZ403" s="6">
        <v>4</v>
      </c>
      <c r="BA403" s="6">
        <v>4.8192771084337354</v>
      </c>
      <c r="BB403" s="6">
        <v>97</v>
      </c>
      <c r="BC403" s="6">
        <v>311</v>
      </c>
      <c r="BD403" s="6">
        <v>28.453796889295518</v>
      </c>
      <c r="BE403" s="6">
        <v>0</v>
      </c>
      <c r="BF403" s="6">
        <v>0</v>
      </c>
      <c r="BG403" s="6">
        <v>48</v>
      </c>
      <c r="BH403" s="6">
        <v>12.090680100755668</v>
      </c>
      <c r="BI403" s="6">
        <v>261</v>
      </c>
      <c r="BJ403" s="6">
        <v>42.096774193548384</v>
      </c>
      <c r="BK403" s="6">
        <v>55</v>
      </c>
    </row>
    <row r="404" spans="1:63" x14ac:dyDescent="0.35">
      <c r="A404" s="28">
        <v>398</v>
      </c>
      <c r="C404" s="18" t="s">
        <v>278</v>
      </c>
      <c r="D404" s="15">
        <v>146</v>
      </c>
      <c r="E404" s="19">
        <v>3</v>
      </c>
      <c r="F404" s="19">
        <v>8</v>
      </c>
      <c r="G404" s="19">
        <v>18</v>
      </c>
      <c r="H404" s="19">
        <v>118</v>
      </c>
      <c r="I404" s="19">
        <v>3</v>
      </c>
      <c r="J404" s="20">
        <v>57.534246575342465</v>
      </c>
      <c r="K404" s="20">
        <v>0</v>
      </c>
      <c r="L404" s="20">
        <v>0</v>
      </c>
      <c r="M404" s="19">
        <v>0</v>
      </c>
      <c r="N404" s="20">
        <v>0</v>
      </c>
      <c r="O404" s="20">
        <v>8</v>
      </c>
      <c r="P404" s="20">
        <v>100</v>
      </c>
      <c r="Q404" s="20">
        <v>15.151515151515152</v>
      </c>
      <c r="R404" s="19">
        <v>0</v>
      </c>
      <c r="S404" s="20">
        <v>0</v>
      </c>
      <c r="T404" s="19">
        <v>0</v>
      </c>
      <c r="U404" s="20">
        <v>0</v>
      </c>
      <c r="V404" s="19">
        <v>0</v>
      </c>
      <c r="W404" s="20">
        <v>0</v>
      </c>
      <c r="X404" s="19">
        <v>0</v>
      </c>
      <c r="Y404" s="20">
        <v>0</v>
      </c>
      <c r="Z404" s="20">
        <v>26.865671641791046</v>
      </c>
      <c r="AA404" s="20">
        <v>55.223880597014926</v>
      </c>
      <c r="AB404" s="19">
        <v>6</v>
      </c>
      <c r="AC404" s="20">
        <v>6.3157894736842106</v>
      </c>
      <c r="AD404" s="20">
        <v>85.106382978723403</v>
      </c>
      <c r="AE404" s="20">
        <v>56.521739130434781</v>
      </c>
      <c r="AF404" s="20">
        <v>50</v>
      </c>
      <c r="AG404" s="20">
        <v>71.15384615384616</v>
      </c>
      <c r="AH404" s="20">
        <v>25.301204819277107</v>
      </c>
      <c r="AI404" s="20">
        <v>37.349397590361441</v>
      </c>
      <c r="AJ404" s="3">
        <v>731.25</v>
      </c>
      <c r="AK404" s="6">
        <v>22</v>
      </c>
      <c r="AL404" s="6">
        <v>44</v>
      </c>
      <c r="AM404" s="6">
        <v>0</v>
      </c>
      <c r="AN404" s="6">
        <v>0</v>
      </c>
      <c r="AO404" s="6">
        <v>0</v>
      </c>
      <c r="AP404" s="6">
        <v>0</v>
      </c>
      <c r="AQ404" s="6">
        <v>71</v>
      </c>
      <c r="AR404" s="6">
        <v>18</v>
      </c>
      <c r="AS404" s="6">
        <v>12.413793103448276</v>
      </c>
      <c r="AT404" s="138">
        <v>0</v>
      </c>
      <c r="AU404" s="138">
        <v>0</v>
      </c>
      <c r="AV404" s="138">
        <v>0</v>
      </c>
      <c r="AW404" s="138">
        <v>3</v>
      </c>
      <c r="AX404" s="138">
        <v>3</v>
      </c>
      <c r="AY404" s="6">
        <v>12.413793103448276</v>
      </c>
      <c r="AZ404" s="6">
        <v>0</v>
      </c>
      <c r="BA404" s="6">
        <v>0</v>
      </c>
      <c r="BB404" s="6">
        <v>0</v>
      </c>
      <c r="BC404" s="6">
        <v>15</v>
      </c>
      <c r="BD404" s="6">
        <v>10.204081632653061</v>
      </c>
      <c r="BE404" s="6">
        <v>0</v>
      </c>
      <c r="BF404" s="6">
        <v>0</v>
      </c>
      <c r="BG404" s="6">
        <v>10</v>
      </c>
      <c r="BH404" s="6">
        <v>8.4745762711864394</v>
      </c>
      <c r="BI404" s="6">
        <v>3</v>
      </c>
      <c r="BJ404" s="6">
        <v>100</v>
      </c>
      <c r="BK404" s="6">
        <v>18</v>
      </c>
    </row>
    <row r="405" spans="1:63" x14ac:dyDescent="0.35">
      <c r="A405" s="28">
        <v>399</v>
      </c>
      <c r="C405" s="18" t="s">
        <v>23</v>
      </c>
      <c r="D405" s="15">
        <v>8620</v>
      </c>
      <c r="E405" s="19">
        <v>218</v>
      </c>
      <c r="F405" s="19">
        <v>605</v>
      </c>
      <c r="G405" s="19">
        <v>794</v>
      </c>
      <c r="H405" s="19">
        <v>6777</v>
      </c>
      <c r="I405" s="19">
        <v>446</v>
      </c>
      <c r="J405" s="20">
        <v>46.496519721577727</v>
      </c>
      <c r="K405" s="20">
        <v>167</v>
      </c>
      <c r="L405" s="20">
        <v>2.9736467236467239</v>
      </c>
      <c r="M405" s="19">
        <v>27</v>
      </c>
      <c r="N405" s="20">
        <v>10.975609756097562</v>
      </c>
      <c r="O405" s="20">
        <v>137</v>
      </c>
      <c r="P405" s="20">
        <v>77.083333333333343</v>
      </c>
      <c r="Q405" s="20">
        <v>7.9188735305516085</v>
      </c>
      <c r="R405" s="19">
        <v>12</v>
      </c>
      <c r="S405" s="20">
        <v>2.2099447513812152</v>
      </c>
      <c r="T405" s="19">
        <v>16</v>
      </c>
      <c r="U405" s="20">
        <v>4.4444444444444446</v>
      </c>
      <c r="V405" s="19">
        <v>47</v>
      </c>
      <c r="W405" s="118">
        <v>26.111111111111114</v>
      </c>
      <c r="X405" s="118">
        <v>61</v>
      </c>
      <c r="Y405" s="118">
        <v>11.466165413533833</v>
      </c>
      <c r="Z405" s="20">
        <v>25.150355385456535</v>
      </c>
      <c r="AA405" s="20">
        <v>55.513030800072904</v>
      </c>
      <c r="AB405" s="19">
        <v>458</v>
      </c>
      <c r="AC405" s="20">
        <v>7.7522004062288419</v>
      </c>
      <c r="AD405" s="20">
        <v>87.683615819209038</v>
      </c>
      <c r="AE405" s="20">
        <v>61.276058117498422</v>
      </c>
      <c r="AF405" s="20">
        <v>55.436447166921901</v>
      </c>
      <c r="AG405" s="20">
        <v>81.792128391287733</v>
      </c>
      <c r="AH405" s="20">
        <v>39.610632721827031</v>
      </c>
      <c r="AI405" s="20">
        <v>28.659678023212283</v>
      </c>
      <c r="AJ405" s="3">
        <v>706.86274509803923</v>
      </c>
      <c r="AK405" s="6">
        <v>13</v>
      </c>
      <c r="AL405" s="6">
        <v>1618</v>
      </c>
      <c r="AM405" s="6">
        <v>2791</v>
      </c>
      <c r="AN405" s="6">
        <v>353</v>
      </c>
      <c r="AO405" s="6">
        <v>0</v>
      </c>
      <c r="AP405" s="6">
        <v>3526</v>
      </c>
      <c r="AQ405" s="6">
        <v>128</v>
      </c>
      <c r="AR405" s="6">
        <v>2149</v>
      </c>
      <c r="AS405" s="6">
        <v>25.745776925841618</v>
      </c>
      <c r="AT405" s="138">
        <v>56</v>
      </c>
      <c r="AU405" s="138">
        <v>2</v>
      </c>
      <c r="AV405" s="138">
        <v>22</v>
      </c>
      <c r="AW405" s="138">
        <v>137</v>
      </c>
      <c r="AX405" s="138">
        <v>217</v>
      </c>
      <c r="AY405" s="6">
        <v>31.266396374910567</v>
      </c>
      <c r="AZ405" s="6">
        <v>18</v>
      </c>
      <c r="BA405" s="6">
        <v>0.32567396417586397</v>
      </c>
      <c r="BB405" s="6">
        <v>40</v>
      </c>
      <c r="BC405" s="6">
        <v>545</v>
      </c>
      <c r="BD405" s="6">
        <v>6.3854715875805503</v>
      </c>
      <c r="BE405" s="6">
        <v>13</v>
      </c>
      <c r="BF405" s="6">
        <v>1.6624040920716114</v>
      </c>
      <c r="BG405" s="6">
        <v>363</v>
      </c>
      <c r="BH405" s="6">
        <v>5.4025896710820058</v>
      </c>
      <c r="BI405" s="6">
        <v>102</v>
      </c>
      <c r="BJ405" s="6">
        <v>23.024830699774267</v>
      </c>
      <c r="BK405" s="6">
        <v>794</v>
      </c>
    </row>
    <row r="406" spans="1:63" x14ac:dyDescent="0.35">
      <c r="A406" s="28">
        <v>400</v>
      </c>
      <c r="C406" s="18" t="s">
        <v>19</v>
      </c>
      <c r="D406" s="15">
        <v>248</v>
      </c>
      <c r="E406" s="19">
        <v>6</v>
      </c>
      <c r="F406" s="19">
        <v>29</v>
      </c>
      <c r="G406" s="19">
        <v>23</v>
      </c>
      <c r="H406" s="19">
        <v>177</v>
      </c>
      <c r="I406" s="19">
        <v>15</v>
      </c>
      <c r="J406" s="20">
        <v>60.887096774193552</v>
      </c>
      <c r="K406" s="20">
        <v>11</v>
      </c>
      <c r="L406" s="20">
        <v>7.9136690647482011</v>
      </c>
      <c r="M406" s="19">
        <v>0</v>
      </c>
      <c r="N406" s="20">
        <v>0</v>
      </c>
      <c r="O406" s="20">
        <v>10</v>
      </c>
      <c r="P406" s="20">
        <v>100</v>
      </c>
      <c r="Q406" s="20">
        <v>10.194174757281553</v>
      </c>
      <c r="R406" s="19">
        <v>0</v>
      </c>
      <c r="S406" s="20">
        <v>0</v>
      </c>
      <c r="T406" s="19">
        <v>0</v>
      </c>
      <c r="U406" s="20">
        <v>0</v>
      </c>
      <c r="V406" s="19">
        <v>3</v>
      </c>
      <c r="W406" s="118">
        <v>50</v>
      </c>
      <c r="X406" s="118">
        <v>5</v>
      </c>
      <c r="Y406" s="118">
        <v>55.555555555555557</v>
      </c>
      <c r="Z406" s="20">
        <v>25</v>
      </c>
      <c r="AA406" s="20">
        <v>60.606060606060609</v>
      </c>
      <c r="AB406" s="19">
        <v>21</v>
      </c>
      <c r="AC406" s="20">
        <v>14.189189189189189</v>
      </c>
      <c r="AD406" s="20">
        <v>89.230769230769241</v>
      </c>
      <c r="AE406" s="20">
        <v>57.627118644067799</v>
      </c>
      <c r="AF406" s="20">
        <v>36.84210526315789</v>
      </c>
      <c r="AG406" s="20">
        <v>70.440251572327043</v>
      </c>
      <c r="AH406" s="20">
        <v>30.158730158730158</v>
      </c>
      <c r="AI406" s="20">
        <v>34.920634920634917</v>
      </c>
      <c r="AJ406" s="3">
        <v>519.73684210526312</v>
      </c>
      <c r="AK406" s="6">
        <v>23</v>
      </c>
      <c r="AL406" s="6">
        <v>86</v>
      </c>
      <c r="AM406" s="6">
        <v>7</v>
      </c>
      <c r="AN406" s="6">
        <v>110</v>
      </c>
      <c r="AO406" s="6">
        <v>0</v>
      </c>
      <c r="AP406" s="6">
        <v>0</v>
      </c>
      <c r="AQ406" s="6">
        <v>12</v>
      </c>
      <c r="AR406" s="6">
        <v>34</v>
      </c>
      <c r="AS406" s="6">
        <v>13.877551020408163</v>
      </c>
      <c r="AT406" s="138">
        <v>1</v>
      </c>
      <c r="AU406" s="138">
        <v>0</v>
      </c>
      <c r="AV406" s="138">
        <v>0</v>
      </c>
      <c r="AW406" s="138">
        <v>2</v>
      </c>
      <c r="AX406" s="138">
        <v>3</v>
      </c>
      <c r="AY406" s="6">
        <v>25.925925925925924</v>
      </c>
      <c r="AZ406" s="6">
        <v>0</v>
      </c>
      <c r="BA406" s="6">
        <v>0</v>
      </c>
      <c r="BB406" s="6">
        <v>0</v>
      </c>
      <c r="BC406" s="6">
        <v>11</v>
      </c>
      <c r="BD406" s="6">
        <v>4.5081967213114753</v>
      </c>
      <c r="BE406" s="6">
        <v>0</v>
      </c>
      <c r="BF406" s="6">
        <v>0</v>
      </c>
      <c r="BG406" s="6">
        <v>8</v>
      </c>
      <c r="BH406" s="6">
        <v>4.4943820224719104</v>
      </c>
      <c r="BI406" s="6">
        <v>0</v>
      </c>
      <c r="BJ406" s="6">
        <v>0</v>
      </c>
      <c r="BK406" s="6">
        <v>23</v>
      </c>
    </row>
    <row r="407" spans="1:63" x14ac:dyDescent="0.35">
      <c r="A407" s="28">
        <v>401</v>
      </c>
      <c r="C407" s="18" t="s">
        <v>12</v>
      </c>
      <c r="D407" s="15">
        <v>844</v>
      </c>
      <c r="E407" s="19">
        <v>34</v>
      </c>
      <c r="F407" s="19">
        <v>101</v>
      </c>
      <c r="G407" s="19">
        <v>124</v>
      </c>
      <c r="H407" s="19">
        <v>571</v>
      </c>
      <c r="I407" s="19">
        <v>50</v>
      </c>
      <c r="J407" s="20">
        <v>41.824644549763036</v>
      </c>
      <c r="K407" s="20">
        <v>46</v>
      </c>
      <c r="L407" s="20">
        <v>10.623556581986143</v>
      </c>
      <c r="M407" s="19">
        <v>8</v>
      </c>
      <c r="N407" s="20">
        <v>17.777777777777779</v>
      </c>
      <c r="O407" s="20">
        <v>35</v>
      </c>
      <c r="P407" s="20">
        <v>67.567567567567565</v>
      </c>
      <c r="Q407" s="20">
        <v>27.701674277016743</v>
      </c>
      <c r="R407" s="19">
        <v>11</v>
      </c>
      <c r="S407" s="20">
        <v>17.1875</v>
      </c>
      <c r="T407" s="19">
        <v>18</v>
      </c>
      <c r="U407" s="20">
        <v>43.902439024390247</v>
      </c>
      <c r="V407" s="19">
        <v>10</v>
      </c>
      <c r="W407" s="20">
        <v>50</v>
      </c>
      <c r="X407" s="19">
        <v>31</v>
      </c>
      <c r="Y407" s="20">
        <v>49.206349206349202</v>
      </c>
      <c r="Z407" s="20">
        <v>17.346938775510203</v>
      </c>
      <c r="AA407" s="20">
        <v>19.132653061224488</v>
      </c>
      <c r="AB407" s="19">
        <v>110</v>
      </c>
      <c r="AC407" s="20">
        <v>32.352941176470587</v>
      </c>
      <c r="AD407" s="20">
        <v>39.335180055401665</v>
      </c>
      <c r="AE407" s="20">
        <v>31.100478468899524</v>
      </c>
      <c r="AF407" s="20">
        <v>21.96078431372549</v>
      </c>
      <c r="AG407" s="20">
        <v>53.903345724907062</v>
      </c>
      <c r="AH407" s="20">
        <v>44.651162790697676</v>
      </c>
      <c r="AI407" s="20">
        <v>23.720930232558139</v>
      </c>
      <c r="AJ407" s="3">
        <v>313.33333333333331</v>
      </c>
      <c r="AK407" s="6">
        <v>0</v>
      </c>
      <c r="AL407" s="6">
        <v>235</v>
      </c>
      <c r="AM407" s="6">
        <v>0</v>
      </c>
      <c r="AN407" s="6">
        <v>352</v>
      </c>
      <c r="AO407" s="6">
        <v>0</v>
      </c>
      <c r="AP407" s="6">
        <v>13</v>
      </c>
      <c r="AQ407" s="6">
        <v>145</v>
      </c>
      <c r="AR407" s="6">
        <v>381</v>
      </c>
      <c r="AS407" s="6">
        <v>48.28897338403042</v>
      </c>
      <c r="AT407" s="138">
        <v>1</v>
      </c>
      <c r="AU407" s="138">
        <v>0</v>
      </c>
      <c r="AV407" s="138">
        <v>0</v>
      </c>
      <c r="AW407" s="138">
        <v>5</v>
      </c>
      <c r="AX407" s="138">
        <v>6</v>
      </c>
      <c r="AY407" s="6">
        <v>58.831341301460824</v>
      </c>
      <c r="AZ407" s="6">
        <v>20</v>
      </c>
      <c r="BA407" s="6">
        <v>5.1282051282051277</v>
      </c>
      <c r="BB407" s="6">
        <v>5</v>
      </c>
      <c r="BC407" s="6">
        <v>228</v>
      </c>
      <c r="BD407" s="6">
        <v>28.7515762925599</v>
      </c>
      <c r="BE407" s="6">
        <v>7</v>
      </c>
      <c r="BF407" s="6">
        <v>5.9322033898305087</v>
      </c>
      <c r="BG407" s="6">
        <v>186</v>
      </c>
      <c r="BH407" s="6">
        <v>35.496183206106871</v>
      </c>
      <c r="BI407" s="6">
        <v>22</v>
      </c>
      <c r="BJ407" s="6">
        <v>46.808510638297875</v>
      </c>
      <c r="BK407" s="6">
        <v>124</v>
      </c>
    </row>
    <row r="408" spans="1:63" x14ac:dyDescent="0.35">
      <c r="A408" s="28">
        <v>402</v>
      </c>
      <c r="C408" s="18" t="s">
        <v>13</v>
      </c>
      <c r="D408" s="15">
        <v>10639</v>
      </c>
      <c r="E408" s="19">
        <v>171</v>
      </c>
      <c r="F408" s="19">
        <v>910</v>
      </c>
      <c r="G408" s="19">
        <v>1533</v>
      </c>
      <c r="H408" s="19">
        <v>7463</v>
      </c>
      <c r="I408" s="19">
        <v>739</v>
      </c>
      <c r="J408" s="20">
        <v>49.553529467055171</v>
      </c>
      <c r="K408" s="20">
        <v>386</v>
      </c>
      <c r="L408" s="20">
        <v>8.4797891036906847</v>
      </c>
      <c r="M408" s="19">
        <v>96</v>
      </c>
      <c r="N408" s="20">
        <v>13.953488372093023</v>
      </c>
      <c r="O408" s="20">
        <v>516</v>
      </c>
      <c r="P408" s="20">
        <v>87.475538160469668</v>
      </c>
      <c r="Q408" s="20">
        <v>48.832876712328769</v>
      </c>
      <c r="R408" s="19">
        <v>231</v>
      </c>
      <c r="S408" s="20">
        <v>27.797833935018051</v>
      </c>
      <c r="T408" s="19">
        <v>127</v>
      </c>
      <c r="U408" s="20">
        <v>31.127450980392158</v>
      </c>
      <c r="V408" s="19">
        <v>147</v>
      </c>
      <c r="W408" s="20">
        <v>35.167464114832534</v>
      </c>
      <c r="X408" s="19">
        <v>276</v>
      </c>
      <c r="Y408" s="20">
        <v>33.333333333333329</v>
      </c>
      <c r="Z408" s="20">
        <v>21.053837342497136</v>
      </c>
      <c r="AA408" s="20">
        <v>10.080183276059564</v>
      </c>
      <c r="AB408" s="19">
        <v>522</v>
      </c>
      <c r="AC408" s="20">
        <v>15.938931297709924</v>
      </c>
      <c r="AD408" s="20">
        <v>44.189153085760083</v>
      </c>
      <c r="AE408" s="20">
        <v>18.171806167400881</v>
      </c>
      <c r="AF408" s="20">
        <v>16.547231270358306</v>
      </c>
      <c r="AG408" s="20">
        <v>35.635600629480678</v>
      </c>
      <c r="AH408" s="20">
        <v>54.26737160120846</v>
      </c>
      <c r="AI408" s="20">
        <v>14.01057401812689</v>
      </c>
      <c r="AJ408" s="3">
        <v>328.32630945213725</v>
      </c>
      <c r="AK408" s="6">
        <v>4</v>
      </c>
      <c r="AL408" s="6">
        <v>9005</v>
      </c>
      <c r="AM408" s="6">
        <v>0</v>
      </c>
      <c r="AN408" s="6">
        <v>1343</v>
      </c>
      <c r="AO408" s="6">
        <v>0</v>
      </c>
      <c r="AP408" s="6">
        <v>18</v>
      </c>
      <c r="AQ408" s="6">
        <v>73</v>
      </c>
      <c r="AR408" s="6">
        <v>2742</v>
      </c>
      <c r="AS408" s="6">
        <v>26.337527615022573</v>
      </c>
      <c r="AT408" s="138">
        <v>17</v>
      </c>
      <c r="AU408" s="138">
        <v>1574</v>
      </c>
      <c r="AV408" s="138">
        <v>0</v>
      </c>
      <c r="AW408" s="138">
        <v>0</v>
      </c>
      <c r="AX408" s="138">
        <v>1591</v>
      </c>
      <c r="AY408" s="6">
        <v>45.237398849566155</v>
      </c>
      <c r="AZ408" s="6">
        <v>253</v>
      </c>
      <c r="BA408" s="6">
        <v>5.6650246305418719</v>
      </c>
      <c r="BB408" s="6">
        <v>28</v>
      </c>
      <c r="BC408" s="6">
        <v>3770</v>
      </c>
      <c r="BD408" s="6">
        <v>35.704138649493323</v>
      </c>
      <c r="BE408" s="6">
        <v>184</v>
      </c>
      <c r="BF408" s="6">
        <v>12.121212121212121</v>
      </c>
      <c r="BG408" s="6">
        <v>2788</v>
      </c>
      <c r="BH408" s="6">
        <v>37.675675675675677</v>
      </c>
      <c r="BI408" s="6">
        <v>611</v>
      </c>
      <c r="BJ408" s="6">
        <v>82.679296346414077</v>
      </c>
      <c r="BK408" s="6">
        <v>1533</v>
      </c>
    </row>
    <row r="409" spans="1:63" x14ac:dyDescent="0.35">
      <c r="A409" s="28">
        <v>403</v>
      </c>
      <c r="C409" s="18" t="s">
        <v>4</v>
      </c>
      <c r="D409" s="15">
        <v>3215</v>
      </c>
      <c r="E409" s="19">
        <v>0</v>
      </c>
      <c r="F409" s="19">
        <v>12</v>
      </c>
      <c r="G409" s="19">
        <v>30</v>
      </c>
      <c r="H409" s="19">
        <v>1296</v>
      </c>
      <c r="I409" s="19">
        <v>1882</v>
      </c>
      <c r="J409" s="20">
        <v>47.838258164852256</v>
      </c>
      <c r="K409" s="20">
        <v>7</v>
      </c>
      <c r="L409" s="20">
        <v>5.9322033898305087</v>
      </c>
      <c r="M409" s="19">
        <v>0</v>
      </c>
      <c r="N409" s="20">
        <v>0</v>
      </c>
      <c r="O409" s="20">
        <v>201</v>
      </c>
      <c r="P409" s="20">
        <v>67.307692307692307</v>
      </c>
      <c r="Q409" s="20">
        <v>71.170282708744253</v>
      </c>
      <c r="R409" s="19">
        <v>0</v>
      </c>
      <c r="S409" s="20">
        <v>0</v>
      </c>
      <c r="T409" s="19">
        <v>5</v>
      </c>
      <c r="U409" s="20">
        <v>62.5</v>
      </c>
      <c r="V409" s="19">
        <v>0</v>
      </c>
      <c r="W409" s="20">
        <v>0</v>
      </c>
      <c r="X409" s="19">
        <v>5</v>
      </c>
      <c r="Y409" s="20">
        <v>50</v>
      </c>
      <c r="Z409" s="20">
        <v>44.642857142857146</v>
      </c>
      <c r="AA409" s="20">
        <v>15.178571428571427</v>
      </c>
      <c r="AB409" s="19">
        <v>41</v>
      </c>
      <c r="AC409" s="20">
        <v>4.6485260770975056</v>
      </c>
      <c r="AD409" s="20">
        <v>73.841554559043345</v>
      </c>
      <c r="AE409" s="20">
        <v>53.44</v>
      </c>
      <c r="AF409" s="20">
        <v>85.18518518518519</v>
      </c>
      <c r="AG409" s="20">
        <v>63.463131731565866</v>
      </c>
      <c r="AH409" s="20">
        <v>42.839805825242713</v>
      </c>
      <c r="AI409" s="20">
        <v>19.053398058252426</v>
      </c>
      <c r="AJ409" s="3">
        <v>414.56521739130437</v>
      </c>
      <c r="AK409" s="6">
        <v>4</v>
      </c>
      <c r="AL409" s="6">
        <v>2979</v>
      </c>
      <c r="AM409" s="6">
        <v>0</v>
      </c>
      <c r="AN409" s="6">
        <v>5</v>
      </c>
      <c r="AO409" s="6">
        <v>0</v>
      </c>
      <c r="AP409" s="6">
        <v>6</v>
      </c>
      <c r="AQ409" s="6">
        <v>120</v>
      </c>
      <c r="AR409" s="6">
        <v>39</v>
      </c>
      <c r="AS409" s="6">
        <v>1.2666450146151347</v>
      </c>
      <c r="AT409" s="138">
        <v>1</v>
      </c>
      <c r="AU409" s="138">
        <v>0</v>
      </c>
      <c r="AV409" s="138">
        <v>0</v>
      </c>
      <c r="AW409" s="138">
        <v>0</v>
      </c>
      <c r="AX409" s="138">
        <v>1</v>
      </c>
      <c r="AY409" s="6">
        <v>6.9462647444298824</v>
      </c>
      <c r="AZ409" s="6">
        <v>0</v>
      </c>
      <c r="BA409" s="6">
        <v>0</v>
      </c>
      <c r="BB409" s="6">
        <v>288</v>
      </c>
      <c r="BC409" s="6">
        <v>523</v>
      </c>
      <c r="BD409" s="6">
        <v>16.488020176544765</v>
      </c>
      <c r="BE409" s="6">
        <v>0</v>
      </c>
      <c r="BF409" s="6">
        <v>0</v>
      </c>
      <c r="BG409" s="6">
        <v>54</v>
      </c>
      <c r="BH409" s="6">
        <v>4.1925465838509322</v>
      </c>
      <c r="BI409" s="6">
        <v>466</v>
      </c>
      <c r="BJ409" s="6">
        <v>25.243770314192847</v>
      </c>
      <c r="BK409" s="6">
        <v>30</v>
      </c>
    </row>
    <row r="410" spans="1:63" x14ac:dyDescent="0.35">
      <c r="A410" s="28">
        <v>404</v>
      </c>
      <c r="C410" s="18" t="s">
        <v>279</v>
      </c>
      <c r="D410" s="15">
        <v>90</v>
      </c>
      <c r="E410" s="19">
        <v>0</v>
      </c>
      <c r="F410" s="19">
        <v>7</v>
      </c>
      <c r="G410" s="19">
        <v>13</v>
      </c>
      <c r="H410" s="19">
        <v>65</v>
      </c>
      <c r="I410" s="19">
        <v>4</v>
      </c>
      <c r="J410" s="20">
        <v>52.222222222222229</v>
      </c>
      <c r="K410" s="20">
        <v>0</v>
      </c>
      <c r="L410" s="20">
        <v>0</v>
      </c>
      <c r="M410" s="19">
        <v>0</v>
      </c>
      <c r="N410" s="20">
        <v>0</v>
      </c>
      <c r="O410" s="20">
        <v>0</v>
      </c>
      <c r="P410" s="20">
        <v>0</v>
      </c>
      <c r="Q410" s="20">
        <v>0</v>
      </c>
      <c r="R410" s="19">
        <v>0</v>
      </c>
      <c r="S410" s="20">
        <v>0</v>
      </c>
      <c r="T410" s="19">
        <v>0</v>
      </c>
      <c r="U410" s="20">
        <v>0</v>
      </c>
      <c r="V410" s="19">
        <v>0</v>
      </c>
      <c r="W410" s="20">
        <v>0</v>
      </c>
      <c r="X410" s="19">
        <v>0</v>
      </c>
      <c r="Y410" s="20">
        <v>0</v>
      </c>
      <c r="Z410" s="20">
        <v>38.775510204081634</v>
      </c>
      <c r="AA410" s="20">
        <v>51.020408163265309</v>
      </c>
      <c r="AB410" s="19">
        <v>3</v>
      </c>
      <c r="AC410" s="20">
        <v>6.25</v>
      </c>
      <c r="AD410" s="20">
        <v>76.923076923076934</v>
      </c>
      <c r="AE410" s="20">
        <v>45.714285714285715</v>
      </c>
      <c r="AF410" s="20">
        <v>54.54545454545454</v>
      </c>
      <c r="AG410" s="20">
        <v>62.5</v>
      </c>
      <c r="AH410" s="20">
        <v>51.219512195121951</v>
      </c>
      <c r="AI410" s="20">
        <v>26.829268292682929</v>
      </c>
      <c r="AJ410" s="3">
        <v>625</v>
      </c>
      <c r="AK410" s="6">
        <v>6</v>
      </c>
      <c r="AL410" s="6">
        <v>34</v>
      </c>
      <c r="AM410" s="6">
        <v>0</v>
      </c>
      <c r="AN410" s="6">
        <v>0</v>
      </c>
      <c r="AO410" s="6">
        <v>0</v>
      </c>
      <c r="AP410" s="6">
        <v>0</v>
      </c>
      <c r="AQ410" s="6">
        <v>34</v>
      </c>
      <c r="AR410" s="6">
        <v>18</v>
      </c>
      <c r="AS410" s="6">
        <v>22.784810126582279</v>
      </c>
      <c r="AT410" s="138">
        <v>1</v>
      </c>
      <c r="AU410" s="138">
        <v>0</v>
      </c>
      <c r="AV410" s="138">
        <v>0</v>
      </c>
      <c r="AW410" s="138">
        <v>0</v>
      </c>
      <c r="AX410" s="138">
        <v>1</v>
      </c>
      <c r="AY410" s="6">
        <v>15.068493150684931</v>
      </c>
      <c r="AZ410" s="6">
        <v>0</v>
      </c>
      <c r="BA410" s="6">
        <v>0</v>
      </c>
      <c r="BB410" s="6">
        <v>0</v>
      </c>
      <c r="BC410" s="6">
        <v>10</v>
      </c>
      <c r="BD410" s="6">
        <v>12.345679012345679</v>
      </c>
      <c r="BE410" s="6">
        <v>0</v>
      </c>
      <c r="BF410" s="6">
        <v>0</v>
      </c>
      <c r="BG410" s="6">
        <v>14</v>
      </c>
      <c r="BH410" s="6">
        <v>22.222222222222221</v>
      </c>
      <c r="BI410" s="6">
        <v>3</v>
      </c>
      <c r="BJ410" s="6">
        <v>50</v>
      </c>
      <c r="BK410" s="6">
        <v>13</v>
      </c>
    </row>
    <row r="411" spans="1:63" x14ac:dyDescent="0.35">
      <c r="A411" s="28">
        <v>405</v>
      </c>
      <c r="C411" s="18" t="s">
        <v>15</v>
      </c>
      <c r="D411" s="15">
        <v>3470</v>
      </c>
      <c r="E411" s="19">
        <v>50</v>
      </c>
      <c r="F411" s="19">
        <v>129</v>
      </c>
      <c r="G411" s="19">
        <v>204</v>
      </c>
      <c r="H411" s="19">
        <v>2749</v>
      </c>
      <c r="I411" s="19">
        <v>385</v>
      </c>
      <c r="J411" s="20">
        <v>47.550432276657062</v>
      </c>
      <c r="K411" s="20">
        <v>196</v>
      </c>
      <c r="L411" s="20">
        <v>13.970064148253741</v>
      </c>
      <c r="M411" s="19">
        <v>47</v>
      </c>
      <c r="N411" s="20">
        <v>45.631067961165051</v>
      </c>
      <c r="O411" s="20">
        <v>325</v>
      </c>
      <c r="P411" s="20">
        <v>85.18518518518519</v>
      </c>
      <c r="Q411" s="20">
        <v>51.398601398601393</v>
      </c>
      <c r="R411" s="19">
        <v>33</v>
      </c>
      <c r="S411" s="20">
        <v>28.947368421052634</v>
      </c>
      <c r="T411" s="19">
        <v>15</v>
      </c>
      <c r="U411" s="20">
        <v>28.30188679245283</v>
      </c>
      <c r="V411" s="19">
        <v>47</v>
      </c>
      <c r="W411" s="118">
        <v>78.333333333333329</v>
      </c>
      <c r="X411" s="118">
        <v>59</v>
      </c>
      <c r="Y411" s="118">
        <v>51.754385964912288</v>
      </c>
      <c r="Z411" s="20">
        <v>24.347158218125962</v>
      </c>
      <c r="AA411" s="20">
        <v>10.829493087557603</v>
      </c>
      <c r="AB411" s="19">
        <v>181</v>
      </c>
      <c r="AC411" s="20">
        <v>13.397483345669874</v>
      </c>
      <c r="AD411" s="20">
        <v>55.625436757512226</v>
      </c>
      <c r="AE411" s="20">
        <v>26.015624999999996</v>
      </c>
      <c r="AF411" s="20">
        <v>28.49462365591398</v>
      </c>
      <c r="AG411" s="20">
        <v>43.142144638403991</v>
      </c>
      <c r="AH411" s="20">
        <v>51.174934725848566</v>
      </c>
      <c r="AI411" s="20">
        <v>21.409921671018274</v>
      </c>
      <c r="AJ411" s="3">
        <v>376.1755485893417</v>
      </c>
      <c r="AK411" s="6">
        <v>0</v>
      </c>
      <c r="AL411" s="6">
        <v>830</v>
      </c>
      <c r="AM411" s="6">
        <v>0</v>
      </c>
      <c r="AN411" s="6">
        <v>2381</v>
      </c>
      <c r="AO411" s="6">
        <v>0</v>
      </c>
      <c r="AP411" s="6">
        <v>13</v>
      </c>
      <c r="AQ411" s="6">
        <v>76</v>
      </c>
      <c r="AR411" s="6">
        <v>348</v>
      </c>
      <c r="AS411" s="6">
        <v>10.577507598784194</v>
      </c>
      <c r="AT411" s="138">
        <v>39</v>
      </c>
      <c r="AU411" s="138">
        <v>41</v>
      </c>
      <c r="AV411" s="138">
        <v>0</v>
      </c>
      <c r="AW411" s="138">
        <v>0</v>
      </c>
      <c r="AX411" s="138">
        <v>80</v>
      </c>
      <c r="AY411" s="6">
        <v>28.437310720775287</v>
      </c>
      <c r="AZ411" s="6">
        <v>62</v>
      </c>
      <c r="BA411" s="6">
        <v>4.5521292217327458</v>
      </c>
      <c r="BB411" s="6">
        <v>44</v>
      </c>
      <c r="BC411" s="6">
        <v>820</v>
      </c>
      <c r="BD411" s="6">
        <v>23.969599532300499</v>
      </c>
      <c r="BE411" s="6">
        <v>45</v>
      </c>
      <c r="BF411" s="6">
        <v>22.613065326633166</v>
      </c>
      <c r="BG411" s="6">
        <v>561</v>
      </c>
      <c r="BH411" s="6">
        <v>20.670596904937362</v>
      </c>
      <c r="BI411" s="6">
        <v>182</v>
      </c>
      <c r="BJ411" s="6">
        <v>48.021108179419528</v>
      </c>
      <c r="BK411" s="6">
        <v>204</v>
      </c>
    </row>
    <row r="412" spans="1:63" x14ac:dyDescent="0.35">
      <c r="A412" s="28">
        <v>406</v>
      </c>
      <c r="C412" s="18" t="s">
        <v>135</v>
      </c>
      <c r="D412" s="15">
        <v>355</v>
      </c>
      <c r="E412" s="19">
        <v>0</v>
      </c>
      <c r="F412" s="19">
        <v>5</v>
      </c>
      <c r="G412" s="19">
        <v>10</v>
      </c>
      <c r="H412" s="19">
        <v>272</v>
      </c>
      <c r="I412" s="19">
        <v>71</v>
      </c>
      <c r="J412" s="20">
        <v>50.422535211267608</v>
      </c>
      <c r="K412" s="20">
        <v>14</v>
      </c>
      <c r="L412" s="20">
        <v>15.730337078651685</v>
      </c>
      <c r="M412" s="19">
        <v>0</v>
      </c>
      <c r="N412" s="20">
        <v>0</v>
      </c>
      <c r="O412" s="20">
        <v>30</v>
      </c>
      <c r="P412" s="20">
        <v>68.75</v>
      </c>
      <c r="Q412" s="20">
        <v>40.895522388059703</v>
      </c>
      <c r="R412" s="19">
        <v>0</v>
      </c>
      <c r="S412" s="20">
        <v>0</v>
      </c>
      <c r="T412" s="19">
        <v>0</v>
      </c>
      <c r="U412" s="20">
        <v>0</v>
      </c>
      <c r="V412" s="19">
        <v>0</v>
      </c>
      <c r="W412" s="118">
        <v>0</v>
      </c>
      <c r="X412" s="118">
        <v>0</v>
      </c>
      <c r="Y412" s="118">
        <v>0</v>
      </c>
      <c r="Z412" s="20">
        <v>27.586206896551722</v>
      </c>
      <c r="AA412" s="20">
        <v>24.137931034482758</v>
      </c>
      <c r="AB412" s="19">
        <v>13</v>
      </c>
      <c r="AC412" s="20">
        <v>7.2222222222222214</v>
      </c>
      <c r="AD412" s="20">
        <v>68.382352941176478</v>
      </c>
      <c r="AE412" s="20">
        <v>46.969696969696969</v>
      </c>
      <c r="AF412" s="20">
        <v>100</v>
      </c>
      <c r="AG412" s="20">
        <v>58.467741935483872</v>
      </c>
      <c r="AH412" s="20">
        <v>50.632911392405063</v>
      </c>
      <c r="AI412" s="20">
        <v>21.518987341772153</v>
      </c>
      <c r="AJ412" s="3">
        <v>480.23255813953489</v>
      </c>
      <c r="AK412" s="6">
        <v>0</v>
      </c>
      <c r="AL412" s="6">
        <v>290</v>
      </c>
      <c r="AM412" s="6">
        <v>0</v>
      </c>
      <c r="AN412" s="6">
        <v>27</v>
      </c>
      <c r="AO412" s="6">
        <v>0</v>
      </c>
      <c r="AP412" s="6">
        <v>0</v>
      </c>
      <c r="AQ412" s="6">
        <v>23</v>
      </c>
      <c r="AR412" s="6">
        <v>11</v>
      </c>
      <c r="AS412" s="6">
        <v>3.3434650455927049</v>
      </c>
      <c r="AT412" s="138">
        <v>0</v>
      </c>
      <c r="AU412" s="138">
        <v>0</v>
      </c>
      <c r="AV412" s="138">
        <v>0</v>
      </c>
      <c r="AW412" s="138">
        <v>0</v>
      </c>
      <c r="AX412" s="138">
        <v>0</v>
      </c>
      <c r="AY412" s="6">
        <v>13.793103448275861</v>
      </c>
      <c r="AZ412" s="6">
        <v>4</v>
      </c>
      <c r="BA412" s="6">
        <v>4.4444444444444446</v>
      </c>
      <c r="BB412" s="6">
        <v>4</v>
      </c>
      <c r="BC412" s="6">
        <v>53</v>
      </c>
      <c r="BD412" s="6">
        <v>15.142857142857144</v>
      </c>
      <c r="BE412" s="6">
        <v>0</v>
      </c>
      <c r="BF412" s="6">
        <v>0</v>
      </c>
      <c r="BG412" s="6">
        <v>26</v>
      </c>
      <c r="BH412" s="6">
        <v>9.8859315589353614</v>
      </c>
      <c r="BI412" s="6">
        <v>23</v>
      </c>
      <c r="BJ412" s="6">
        <v>31.944444444444443</v>
      </c>
      <c r="BK412" s="6">
        <v>10</v>
      </c>
    </row>
    <row r="413" spans="1:63" x14ac:dyDescent="0.35">
      <c r="A413" s="28">
        <v>407</v>
      </c>
      <c r="C413" s="18" t="s">
        <v>20</v>
      </c>
      <c r="D413" s="15">
        <v>436</v>
      </c>
      <c r="E413" s="19">
        <v>16</v>
      </c>
      <c r="F413" s="19">
        <v>39</v>
      </c>
      <c r="G413" s="19">
        <v>51</v>
      </c>
      <c r="H413" s="19">
        <v>301</v>
      </c>
      <c r="I413" s="19">
        <v>45</v>
      </c>
      <c r="J413" s="20">
        <v>58.486238532110093</v>
      </c>
      <c r="K413" s="20">
        <v>4</v>
      </c>
      <c r="L413" s="20">
        <v>2.3809523809523809</v>
      </c>
      <c r="M413" s="19">
        <v>0</v>
      </c>
      <c r="N413" s="20">
        <v>0</v>
      </c>
      <c r="O413" s="20">
        <v>21</v>
      </c>
      <c r="P413" s="20">
        <v>100</v>
      </c>
      <c r="Q413" s="20">
        <v>12.021857923497267</v>
      </c>
      <c r="R413" s="19">
        <v>0</v>
      </c>
      <c r="S413" s="20">
        <v>0</v>
      </c>
      <c r="T413" s="19">
        <v>0</v>
      </c>
      <c r="U413" s="20">
        <v>0</v>
      </c>
      <c r="V413" s="19">
        <v>0</v>
      </c>
      <c r="W413" s="20">
        <v>0</v>
      </c>
      <c r="X413" s="19">
        <v>5</v>
      </c>
      <c r="Y413" s="20">
        <v>14.285714285714285</v>
      </c>
      <c r="Z413" s="20">
        <v>13.20754716981132</v>
      </c>
      <c r="AA413" s="20">
        <v>64.779874213836479</v>
      </c>
      <c r="AB413" s="19">
        <v>15</v>
      </c>
      <c r="AC413" s="20">
        <v>6.1983471074380168</v>
      </c>
      <c r="AD413" s="20">
        <v>72.41379310344827</v>
      </c>
      <c r="AE413" s="20">
        <v>64.021164021164026</v>
      </c>
      <c r="AF413" s="20">
        <v>54.716981132075468</v>
      </c>
      <c r="AG413" s="20">
        <v>75</v>
      </c>
      <c r="AH413" s="20">
        <v>17.021276595744681</v>
      </c>
      <c r="AI413" s="20">
        <v>48.085106382978722</v>
      </c>
      <c r="AJ413" s="3">
        <v>661.11111111111109</v>
      </c>
      <c r="AK413" s="6">
        <v>84</v>
      </c>
      <c r="AL413" s="6">
        <v>158</v>
      </c>
      <c r="AM413" s="6">
        <v>23</v>
      </c>
      <c r="AN413" s="6">
        <v>58</v>
      </c>
      <c r="AO413" s="6">
        <v>0</v>
      </c>
      <c r="AP413" s="6">
        <v>4</v>
      </c>
      <c r="AQ413" s="6">
        <v>67</v>
      </c>
      <c r="AR413" s="6">
        <v>97</v>
      </c>
      <c r="AS413" s="6">
        <v>23.716381418092912</v>
      </c>
      <c r="AT413" s="138">
        <v>0</v>
      </c>
      <c r="AU413" s="138">
        <v>0</v>
      </c>
      <c r="AV413" s="138">
        <v>2</v>
      </c>
      <c r="AW413" s="138">
        <v>1</v>
      </c>
      <c r="AX413" s="138">
        <v>3</v>
      </c>
      <c r="AY413" s="6">
        <v>24.299065420560748</v>
      </c>
      <c r="AZ413" s="6">
        <v>0</v>
      </c>
      <c r="BA413" s="6">
        <v>0</v>
      </c>
      <c r="BB413" s="6">
        <v>10</v>
      </c>
      <c r="BC413" s="6">
        <v>18</v>
      </c>
      <c r="BD413" s="6">
        <v>4.3689320388349513</v>
      </c>
      <c r="BE413" s="6">
        <v>0</v>
      </c>
      <c r="BF413" s="6">
        <v>0</v>
      </c>
      <c r="BG413" s="6">
        <v>17</v>
      </c>
      <c r="BH413" s="6">
        <v>5.9233449477351918</v>
      </c>
      <c r="BI413" s="6">
        <v>0</v>
      </c>
      <c r="BJ413" s="6">
        <v>0</v>
      </c>
      <c r="BK413" s="6">
        <v>51</v>
      </c>
    </row>
    <row r="414" spans="1:63" x14ac:dyDescent="0.35">
      <c r="A414" s="28">
        <v>408</v>
      </c>
      <c r="C414" s="18" t="s">
        <v>29</v>
      </c>
      <c r="D414" s="15">
        <v>211</v>
      </c>
      <c r="E414" s="19">
        <v>0</v>
      </c>
      <c r="F414" s="19">
        <v>9</v>
      </c>
      <c r="G414" s="19">
        <v>13</v>
      </c>
      <c r="H414" s="19">
        <v>158</v>
      </c>
      <c r="I414" s="19">
        <v>30</v>
      </c>
      <c r="J414" s="20">
        <v>52.132701421800952</v>
      </c>
      <c r="K414" s="20">
        <v>8</v>
      </c>
      <c r="L414" s="20">
        <v>10.126582278481013</v>
      </c>
      <c r="M414" s="19">
        <v>0</v>
      </c>
      <c r="N414" s="20">
        <v>0</v>
      </c>
      <c r="O414" s="20">
        <v>14</v>
      </c>
      <c r="P414" s="20">
        <v>100</v>
      </c>
      <c r="Q414" s="20">
        <v>18.27956989247312</v>
      </c>
      <c r="R414" s="19">
        <v>0</v>
      </c>
      <c r="S414" s="20">
        <v>0</v>
      </c>
      <c r="T414" s="19">
        <v>0</v>
      </c>
      <c r="U414" s="20">
        <v>0</v>
      </c>
      <c r="V414" s="19">
        <v>0</v>
      </c>
      <c r="W414" s="20">
        <v>0</v>
      </c>
      <c r="X414" s="19">
        <v>0</v>
      </c>
      <c r="Y414" s="20">
        <v>0</v>
      </c>
      <c r="Z414" s="20">
        <v>49.315068493150683</v>
      </c>
      <c r="AA414" s="20">
        <v>35.61643835616438</v>
      </c>
      <c r="AB414" s="19">
        <v>6</v>
      </c>
      <c r="AC414" s="20">
        <v>4.3478260869565215</v>
      </c>
      <c r="AD414" s="20">
        <v>94.444444444444443</v>
      </c>
      <c r="AE414" s="20">
        <v>71.951219512195124</v>
      </c>
      <c r="AF414" s="20">
        <v>100</v>
      </c>
      <c r="AG414" s="20">
        <v>78.873239436619713</v>
      </c>
      <c r="AH414" s="20">
        <v>26.829268292682929</v>
      </c>
      <c r="AI414" s="20">
        <v>26.016260162601629</v>
      </c>
      <c r="AJ414" s="3">
        <v>822.58064516129036</v>
      </c>
      <c r="AK414" s="6">
        <v>0</v>
      </c>
      <c r="AL414" s="6">
        <v>132</v>
      </c>
      <c r="AM414" s="6">
        <v>48</v>
      </c>
      <c r="AN414" s="6">
        <v>3</v>
      </c>
      <c r="AO414" s="6">
        <v>0</v>
      </c>
      <c r="AP414" s="6">
        <v>0</v>
      </c>
      <c r="AQ414" s="6">
        <v>11</v>
      </c>
      <c r="AR414" s="6">
        <v>21</v>
      </c>
      <c r="AS414" s="6">
        <v>10.24390243902439</v>
      </c>
      <c r="AT414" s="138">
        <v>0</v>
      </c>
      <c r="AU414" s="138">
        <v>0</v>
      </c>
      <c r="AV414" s="138">
        <v>2</v>
      </c>
      <c r="AW414" s="138">
        <v>0</v>
      </c>
      <c r="AX414" s="138">
        <v>2</v>
      </c>
      <c r="AY414" s="6">
        <v>20.918367346938776</v>
      </c>
      <c r="AZ414" s="6">
        <v>0</v>
      </c>
      <c r="BA414" s="6">
        <v>0</v>
      </c>
      <c r="BB414" s="6">
        <v>4</v>
      </c>
      <c r="BC414" s="6">
        <v>0</v>
      </c>
      <c r="BD414" s="6">
        <v>0</v>
      </c>
      <c r="BE414" s="6">
        <v>0</v>
      </c>
      <c r="BF414" s="6">
        <v>0</v>
      </c>
      <c r="BG414" s="6">
        <v>0</v>
      </c>
      <c r="BH414" s="6">
        <v>0</v>
      </c>
      <c r="BI414" s="6">
        <v>0</v>
      </c>
      <c r="BJ414" s="6">
        <v>0</v>
      </c>
      <c r="BK414" s="6">
        <v>13</v>
      </c>
    </row>
    <row r="415" spans="1:63" x14ac:dyDescent="0.35">
      <c r="A415" s="28">
        <v>409</v>
      </c>
      <c r="C415" s="18" t="s">
        <v>24</v>
      </c>
      <c r="D415" s="15">
        <v>2072</v>
      </c>
      <c r="E415" s="19">
        <v>126</v>
      </c>
      <c r="F415" s="19">
        <v>273</v>
      </c>
      <c r="G415" s="19">
        <v>360</v>
      </c>
      <c r="H415" s="19">
        <v>1409</v>
      </c>
      <c r="I415" s="19">
        <v>24</v>
      </c>
      <c r="J415" s="20">
        <v>35.231660231660236</v>
      </c>
      <c r="K415" s="20">
        <v>23</v>
      </c>
      <c r="L415" s="20">
        <v>1.8821603927986905</v>
      </c>
      <c r="M415" s="19">
        <v>20</v>
      </c>
      <c r="N415" s="20">
        <v>24.390243902439025</v>
      </c>
      <c r="O415" s="20">
        <v>21</v>
      </c>
      <c r="P415" s="20">
        <v>75</v>
      </c>
      <c r="Q415" s="20">
        <v>3.8483965014577257</v>
      </c>
      <c r="R415" s="19">
        <v>4</v>
      </c>
      <c r="S415" s="20">
        <v>1.520912547528517</v>
      </c>
      <c r="T415" s="19">
        <v>6</v>
      </c>
      <c r="U415" s="20">
        <v>2.7777777777777777</v>
      </c>
      <c r="V415" s="19">
        <v>25</v>
      </c>
      <c r="W415" s="20">
        <v>43.859649122807014</v>
      </c>
      <c r="X415" s="19">
        <v>31</v>
      </c>
      <c r="Y415" s="20">
        <v>11.567164179104477</v>
      </c>
      <c r="Z415" s="20">
        <v>14.524207011686144</v>
      </c>
      <c r="AA415" s="20">
        <v>62.10350584307178</v>
      </c>
      <c r="AB415" s="19">
        <v>163</v>
      </c>
      <c r="AC415" s="20">
        <v>13.640167364016737</v>
      </c>
      <c r="AD415" s="20">
        <v>79.603087100330754</v>
      </c>
      <c r="AE415" s="20">
        <v>30.487804878048781</v>
      </c>
      <c r="AF415" s="20">
        <v>51.219512195121951</v>
      </c>
      <c r="AG415" s="20">
        <v>71.318822023047375</v>
      </c>
      <c r="AH415" s="20">
        <v>40.257171117705241</v>
      </c>
      <c r="AI415" s="20">
        <v>25.816023738872403</v>
      </c>
      <c r="AJ415" s="3">
        <v>412.85714285714283</v>
      </c>
      <c r="AK415" s="6">
        <v>0</v>
      </c>
      <c r="AL415" s="6">
        <v>20</v>
      </c>
      <c r="AM415" s="6">
        <v>0</v>
      </c>
      <c r="AN415" s="6">
        <v>1957</v>
      </c>
      <c r="AO415" s="6">
        <v>0</v>
      </c>
      <c r="AP415" s="6">
        <v>4</v>
      </c>
      <c r="AQ415" s="6">
        <v>18</v>
      </c>
      <c r="AR415" s="6">
        <v>1038</v>
      </c>
      <c r="AS415" s="6">
        <v>51.462568170550327</v>
      </c>
      <c r="AT415" s="138">
        <v>13</v>
      </c>
      <c r="AU415" s="138">
        <v>0</v>
      </c>
      <c r="AV415" s="138">
        <v>17</v>
      </c>
      <c r="AW415" s="138">
        <v>99</v>
      </c>
      <c r="AX415" s="138">
        <v>129</v>
      </c>
      <c r="AY415" s="6">
        <v>63.879093198992443</v>
      </c>
      <c r="AZ415" s="6">
        <v>15</v>
      </c>
      <c r="BA415" s="6">
        <v>1.2376237623762376</v>
      </c>
      <c r="BB415" s="6">
        <v>0</v>
      </c>
      <c r="BC415" s="6">
        <v>137</v>
      </c>
      <c r="BD415" s="6">
        <v>6.6764132553606235</v>
      </c>
      <c r="BE415" s="6">
        <v>6</v>
      </c>
      <c r="BF415" s="6">
        <v>1.6528925619834711</v>
      </c>
      <c r="BG415" s="6">
        <v>68</v>
      </c>
      <c r="BH415" s="6">
        <v>4.8815506101938269</v>
      </c>
      <c r="BI415" s="6">
        <v>7</v>
      </c>
      <c r="BJ415" s="6">
        <v>30.434782608695656</v>
      </c>
      <c r="BK415" s="6">
        <v>360</v>
      </c>
    </row>
    <row r="416" spans="1:63" x14ac:dyDescent="0.35">
      <c r="A416" s="28">
        <v>410</v>
      </c>
      <c r="C416" s="18" t="s">
        <v>21</v>
      </c>
      <c r="D416" s="15">
        <v>2626</v>
      </c>
      <c r="E416" s="19">
        <v>40</v>
      </c>
      <c r="F416" s="19">
        <v>175</v>
      </c>
      <c r="G416" s="19">
        <v>307</v>
      </c>
      <c r="H416" s="19">
        <v>1960</v>
      </c>
      <c r="I416" s="19">
        <v>186</v>
      </c>
      <c r="J416" s="20">
        <v>59.444021325209441</v>
      </c>
      <c r="K416" s="20">
        <v>65</v>
      </c>
      <c r="L416" s="20">
        <v>6.619144602851323</v>
      </c>
      <c r="M416" s="19">
        <v>8</v>
      </c>
      <c r="N416" s="20">
        <v>5.7971014492753623</v>
      </c>
      <c r="O416" s="20">
        <v>148</v>
      </c>
      <c r="P416" s="20">
        <v>90.445859872611464</v>
      </c>
      <c r="Q416" s="20">
        <v>12.494577006507592</v>
      </c>
      <c r="R416" s="19">
        <v>7</v>
      </c>
      <c r="S416" s="20">
        <v>4.4303797468354427</v>
      </c>
      <c r="T416" s="19">
        <v>10</v>
      </c>
      <c r="U416" s="20">
        <v>12.5</v>
      </c>
      <c r="V416" s="19">
        <v>8</v>
      </c>
      <c r="W416" s="20">
        <v>9.4117647058823533</v>
      </c>
      <c r="X416" s="19">
        <v>13</v>
      </c>
      <c r="Y416" s="20">
        <v>8.3333333333333321</v>
      </c>
      <c r="Z416" s="20">
        <v>25.987525987525988</v>
      </c>
      <c r="AA416" s="20">
        <v>50.519750519750517</v>
      </c>
      <c r="AB416" s="19">
        <v>122</v>
      </c>
      <c r="AC416" s="20">
        <v>6.8080357142857135</v>
      </c>
      <c r="AD416" s="20">
        <v>84.687083888149147</v>
      </c>
      <c r="AE416" s="20">
        <v>73.372287145242069</v>
      </c>
      <c r="AF416" s="20">
        <v>70.034843205574916</v>
      </c>
      <c r="AG416" s="20">
        <v>79.608083282302516</v>
      </c>
      <c r="AH416" s="20">
        <v>39.578313253012048</v>
      </c>
      <c r="AI416" s="20">
        <v>24.879518072289155</v>
      </c>
      <c r="AJ416" s="3">
        <v>770</v>
      </c>
      <c r="AK416" s="6">
        <v>5</v>
      </c>
      <c r="AL416" s="6">
        <v>2495</v>
      </c>
      <c r="AM416" s="6">
        <v>3</v>
      </c>
      <c r="AN416" s="6">
        <v>21</v>
      </c>
      <c r="AO416" s="6">
        <v>0</v>
      </c>
      <c r="AP416" s="6">
        <v>3</v>
      </c>
      <c r="AQ416" s="6">
        <v>52</v>
      </c>
      <c r="AR416" s="6">
        <v>413</v>
      </c>
      <c r="AS416" s="6">
        <v>16.06378840917931</v>
      </c>
      <c r="AT416" s="138">
        <v>8</v>
      </c>
      <c r="AU416" s="138">
        <v>0</v>
      </c>
      <c r="AV416" s="138">
        <v>2</v>
      </c>
      <c r="AW416" s="138">
        <v>29</v>
      </c>
      <c r="AX416" s="138">
        <v>39</v>
      </c>
      <c r="AY416" s="6">
        <v>25.304518664047148</v>
      </c>
      <c r="AZ416" s="6">
        <v>9</v>
      </c>
      <c r="BA416" s="6">
        <v>0.92307692307692313</v>
      </c>
      <c r="BB416" s="6">
        <v>17</v>
      </c>
      <c r="BC416" s="6">
        <v>71</v>
      </c>
      <c r="BD416" s="6">
        <v>2.7171833141982393</v>
      </c>
      <c r="BE416" s="6">
        <v>0</v>
      </c>
      <c r="BF416" s="6">
        <v>0</v>
      </c>
      <c r="BG416" s="6">
        <v>42</v>
      </c>
      <c r="BH416" s="6">
        <v>2.169421487603306</v>
      </c>
      <c r="BI416" s="6">
        <v>21</v>
      </c>
      <c r="BJ416" s="6">
        <v>11.29032258064516</v>
      </c>
      <c r="BK416" s="6">
        <v>307</v>
      </c>
    </row>
    <row r="417" spans="1:63" x14ac:dyDescent="0.35">
      <c r="A417" s="28">
        <v>411</v>
      </c>
      <c r="C417" s="18" t="s">
        <v>9</v>
      </c>
      <c r="D417" s="15">
        <v>320</v>
      </c>
      <c r="E417" s="19">
        <v>0</v>
      </c>
      <c r="F417" s="19">
        <v>0</v>
      </c>
      <c r="G417" s="19">
        <v>0</v>
      </c>
      <c r="H417" s="19">
        <v>205</v>
      </c>
      <c r="I417" s="19">
        <v>104</v>
      </c>
      <c r="J417" s="20">
        <v>56.562500000000007</v>
      </c>
      <c r="K417" s="20">
        <v>10</v>
      </c>
      <c r="L417" s="20">
        <v>13.157894736842104</v>
      </c>
      <c r="M417" s="19">
        <v>0</v>
      </c>
      <c r="N417" s="20">
        <v>0</v>
      </c>
      <c r="O417" s="20">
        <v>27</v>
      </c>
      <c r="P417" s="20">
        <v>85.714285714285708</v>
      </c>
      <c r="Q417" s="20">
        <v>15.54054054054054</v>
      </c>
      <c r="R417" s="19">
        <v>0</v>
      </c>
      <c r="S417" s="20">
        <v>0</v>
      </c>
      <c r="T417" s="19">
        <v>0</v>
      </c>
      <c r="U417" s="20">
        <v>0</v>
      </c>
      <c r="V417" s="19">
        <v>0</v>
      </c>
      <c r="W417" s="20">
        <v>0</v>
      </c>
      <c r="X417" s="19">
        <v>0</v>
      </c>
      <c r="Y417" s="20">
        <v>0</v>
      </c>
      <c r="Z417" s="20">
        <v>32.467532467532465</v>
      </c>
      <c r="AA417" s="20">
        <v>37.662337662337663</v>
      </c>
      <c r="AB417" s="19">
        <v>8</v>
      </c>
      <c r="AC417" s="20">
        <v>5.4794520547945202</v>
      </c>
      <c r="AD417" s="20">
        <v>70</v>
      </c>
      <c r="AE417" s="20">
        <v>60.833333333333329</v>
      </c>
      <c r="AF417" s="20">
        <v>0</v>
      </c>
      <c r="AG417" s="20">
        <v>66.666666666666657</v>
      </c>
      <c r="AH417" s="20">
        <v>36.84210526315789</v>
      </c>
      <c r="AI417" s="20">
        <v>27.819548872180448</v>
      </c>
      <c r="AJ417" s="3">
        <v>490.21739130434781</v>
      </c>
      <c r="AK417" s="6">
        <v>0</v>
      </c>
      <c r="AL417" s="6">
        <v>263</v>
      </c>
      <c r="AM417" s="6">
        <v>0</v>
      </c>
      <c r="AN417" s="6">
        <v>0</v>
      </c>
      <c r="AO417" s="6">
        <v>0</v>
      </c>
      <c r="AP417" s="6">
        <v>0</v>
      </c>
      <c r="AQ417" s="6">
        <v>33</v>
      </c>
      <c r="AR417" s="6">
        <v>5</v>
      </c>
      <c r="AS417" s="6">
        <v>1.5822784810126582</v>
      </c>
      <c r="AT417" s="138">
        <v>0</v>
      </c>
      <c r="AU417" s="138">
        <v>0</v>
      </c>
      <c r="AV417" s="138">
        <v>0</v>
      </c>
      <c r="AW417" s="138">
        <v>0</v>
      </c>
      <c r="AX417" s="138">
        <v>0</v>
      </c>
      <c r="AY417" s="6">
        <v>15.231788079470199</v>
      </c>
      <c r="AZ417" s="6">
        <v>3</v>
      </c>
      <c r="BA417" s="6">
        <v>3.9473684210526314</v>
      </c>
      <c r="BB417" s="6">
        <v>24</v>
      </c>
      <c r="BC417" s="6">
        <v>37</v>
      </c>
      <c r="BD417" s="6">
        <v>11.746031746031745</v>
      </c>
      <c r="BE417" s="6">
        <v>0</v>
      </c>
      <c r="BF417" s="6">
        <v>0</v>
      </c>
      <c r="BG417" s="6">
        <v>9</v>
      </c>
      <c r="BH417" s="6">
        <v>4.3478260869565215</v>
      </c>
      <c r="BI417" s="6">
        <v>24</v>
      </c>
      <c r="BJ417" s="6">
        <v>23.300970873786408</v>
      </c>
      <c r="BK417" s="6">
        <v>0</v>
      </c>
    </row>
    <row r="418" spans="1:63" x14ac:dyDescent="0.35">
      <c r="A418" s="28">
        <v>412</v>
      </c>
      <c r="C418" s="18" t="s">
        <v>3</v>
      </c>
      <c r="D418" s="15">
        <v>1058</v>
      </c>
      <c r="E418" s="19">
        <v>19</v>
      </c>
      <c r="F418" s="19">
        <v>84</v>
      </c>
      <c r="G418" s="19">
        <v>114</v>
      </c>
      <c r="H418" s="19">
        <v>802</v>
      </c>
      <c r="I418" s="19">
        <v>58</v>
      </c>
      <c r="J418" s="20">
        <v>51.79584120982986</v>
      </c>
      <c r="K418" s="20">
        <v>22</v>
      </c>
      <c r="L418" s="20">
        <v>6.0109289617486334</v>
      </c>
      <c r="M418" s="19">
        <v>6</v>
      </c>
      <c r="N418" s="20">
        <v>11.538461538461538</v>
      </c>
      <c r="O418" s="20">
        <v>62</v>
      </c>
      <c r="P418" s="20">
        <v>78.787878787878782</v>
      </c>
      <c r="Q418" s="20">
        <v>23.687150837988828</v>
      </c>
      <c r="R418" s="19">
        <v>6</v>
      </c>
      <c r="S418" s="20">
        <v>11.76470588235294</v>
      </c>
      <c r="T418" s="19">
        <v>3</v>
      </c>
      <c r="U418" s="20">
        <v>17.647058823529413</v>
      </c>
      <c r="V418" s="19">
        <v>16</v>
      </c>
      <c r="W418" s="20">
        <v>48.484848484848484</v>
      </c>
      <c r="X418" s="19">
        <v>18</v>
      </c>
      <c r="Y418" s="20">
        <v>39.130434782608695</v>
      </c>
      <c r="Z418" s="20">
        <v>30.594900849858359</v>
      </c>
      <c r="AA418" s="20">
        <v>5.382436260623229</v>
      </c>
      <c r="AB418" s="19">
        <v>68</v>
      </c>
      <c r="AC418" s="20">
        <v>11.202635914332784</v>
      </c>
      <c r="AD418" s="20">
        <v>73.834196891191709</v>
      </c>
      <c r="AE418" s="20">
        <v>52.867830423940156</v>
      </c>
      <c r="AF418" s="20">
        <v>63.768115942028977</v>
      </c>
      <c r="AG418" s="20">
        <v>63.949275362318836</v>
      </c>
      <c r="AH418" s="20">
        <v>64.393939393939391</v>
      </c>
      <c r="AI418" s="20">
        <v>7.9545454545454541</v>
      </c>
      <c r="AJ418" s="3">
        <v>677.27272727272725</v>
      </c>
      <c r="AK418" s="6">
        <v>0</v>
      </c>
      <c r="AL418" s="6">
        <v>973</v>
      </c>
      <c r="AM418" s="6">
        <v>0</v>
      </c>
      <c r="AN418" s="6">
        <v>0</v>
      </c>
      <c r="AO418" s="6">
        <v>0</v>
      </c>
      <c r="AP418" s="6">
        <v>0</v>
      </c>
      <c r="AQ418" s="6">
        <v>35</v>
      </c>
      <c r="AR418" s="6">
        <v>339</v>
      </c>
      <c r="AS418" s="6">
        <v>33.900000000000006</v>
      </c>
      <c r="AT418" s="138">
        <v>0</v>
      </c>
      <c r="AU418" s="138">
        <v>0</v>
      </c>
      <c r="AV418" s="138">
        <v>0</v>
      </c>
      <c r="AW418" s="138">
        <v>0</v>
      </c>
      <c r="AX418" s="138">
        <v>0</v>
      </c>
      <c r="AY418" s="6">
        <v>65.73982125124131</v>
      </c>
      <c r="AZ418" s="6">
        <v>3</v>
      </c>
      <c r="BA418" s="6">
        <v>0.82872928176795579</v>
      </c>
      <c r="BB418" s="6">
        <v>0</v>
      </c>
      <c r="BC418" s="6">
        <v>102</v>
      </c>
      <c r="BD418" s="6">
        <v>9.760765550239233</v>
      </c>
      <c r="BE418" s="6">
        <v>6</v>
      </c>
      <c r="BF418" s="6">
        <v>5.5555555555555554</v>
      </c>
      <c r="BG418" s="6">
        <v>65</v>
      </c>
      <c r="BH418" s="6">
        <v>8.1967213114754092</v>
      </c>
      <c r="BI418" s="6">
        <v>18</v>
      </c>
      <c r="BJ418" s="6">
        <v>36</v>
      </c>
      <c r="BK418" s="6">
        <v>114</v>
      </c>
    </row>
    <row r="419" spans="1:63" x14ac:dyDescent="0.35">
      <c r="A419" s="28">
        <v>413</v>
      </c>
      <c r="C419" s="18" t="s">
        <v>280</v>
      </c>
      <c r="D419" s="15">
        <v>350</v>
      </c>
      <c r="E419" s="19">
        <v>17</v>
      </c>
      <c r="F419" s="19">
        <v>57</v>
      </c>
      <c r="G419" s="19">
        <v>71</v>
      </c>
      <c r="H419" s="19">
        <v>192</v>
      </c>
      <c r="I419" s="19">
        <v>26</v>
      </c>
      <c r="J419" s="20">
        <v>56.857142857142861</v>
      </c>
      <c r="K419" s="20">
        <v>7</v>
      </c>
      <c r="L419" s="20">
        <v>7.291666666666667</v>
      </c>
      <c r="M419" s="19">
        <v>0</v>
      </c>
      <c r="N419" s="20">
        <v>0</v>
      </c>
      <c r="O419" s="20">
        <v>10</v>
      </c>
      <c r="P419" s="20">
        <v>100</v>
      </c>
      <c r="Q419" s="20">
        <v>14.55223880597015</v>
      </c>
      <c r="R419" s="19">
        <v>0</v>
      </c>
      <c r="S419" s="20">
        <v>0</v>
      </c>
      <c r="T419" s="19">
        <v>3</v>
      </c>
      <c r="U419" s="20">
        <v>18.75</v>
      </c>
      <c r="V419" s="19">
        <v>3</v>
      </c>
      <c r="W419" s="20">
        <v>13.636363636363635</v>
      </c>
      <c r="X419" s="19">
        <v>3</v>
      </c>
      <c r="Y419" s="20">
        <v>9.375</v>
      </c>
      <c r="Z419" s="20">
        <v>19.35483870967742</v>
      </c>
      <c r="AA419" s="20">
        <v>73.118279569892479</v>
      </c>
      <c r="AB419" s="19">
        <v>21</v>
      </c>
      <c r="AC419" s="20">
        <v>10.99476439790576</v>
      </c>
      <c r="AD419" s="20">
        <v>82.35294117647058</v>
      </c>
      <c r="AE419" s="20">
        <v>72.38095238095238</v>
      </c>
      <c r="AF419" s="20">
        <v>66.666666666666657</v>
      </c>
      <c r="AG419" s="20">
        <v>79.640718562874241</v>
      </c>
      <c r="AH419" s="20">
        <v>20.382165605095544</v>
      </c>
      <c r="AI419" s="20">
        <v>46.496815286624205</v>
      </c>
      <c r="AJ419" s="3">
        <v>508.33333333333331</v>
      </c>
      <c r="AK419" s="6">
        <v>13</v>
      </c>
      <c r="AL419" s="6">
        <v>95</v>
      </c>
      <c r="AM419" s="6">
        <v>12</v>
      </c>
      <c r="AN419" s="6">
        <v>175</v>
      </c>
      <c r="AO419" s="6">
        <v>0</v>
      </c>
      <c r="AP419" s="6">
        <v>9</v>
      </c>
      <c r="AQ419" s="6">
        <v>40</v>
      </c>
      <c r="AR419" s="6">
        <v>73</v>
      </c>
      <c r="AS419" s="6">
        <v>21.220930232558139</v>
      </c>
      <c r="AT419" s="138">
        <v>1</v>
      </c>
      <c r="AU419" s="138">
        <v>0</v>
      </c>
      <c r="AV419" s="138">
        <v>0</v>
      </c>
      <c r="AW419" s="138">
        <v>3</v>
      </c>
      <c r="AX419" s="138">
        <v>4</v>
      </c>
      <c r="AY419" s="6">
        <v>26.890756302521009</v>
      </c>
      <c r="AZ419" s="6">
        <v>4</v>
      </c>
      <c r="BA419" s="6">
        <v>4.2553191489361701</v>
      </c>
      <c r="BB419" s="6">
        <v>3</v>
      </c>
      <c r="BC419" s="6">
        <v>7</v>
      </c>
      <c r="BD419" s="6">
        <v>2.005730659025788</v>
      </c>
      <c r="BE419" s="6">
        <v>0</v>
      </c>
      <c r="BF419" s="6">
        <v>0</v>
      </c>
      <c r="BG419" s="6">
        <v>0</v>
      </c>
      <c r="BH419" s="6">
        <v>0</v>
      </c>
      <c r="BI419" s="6">
        <v>6</v>
      </c>
      <c r="BJ419" s="6">
        <v>20</v>
      </c>
      <c r="BK419" s="6">
        <v>71</v>
      </c>
    </row>
    <row r="420" spans="1:63" x14ac:dyDescent="0.35">
      <c r="A420" s="28">
        <v>414</v>
      </c>
      <c r="C420" s="18" t="s">
        <v>28</v>
      </c>
      <c r="D420" s="15">
        <v>414</v>
      </c>
      <c r="E420" s="19">
        <v>0</v>
      </c>
      <c r="F420" s="19">
        <v>18</v>
      </c>
      <c r="G420" s="19">
        <v>78</v>
      </c>
      <c r="H420" s="19">
        <v>319</v>
      </c>
      <c r="I420" s="19">
        <v>3</v>
      </c>
      <c r="J420" s="20">
        <v>57.246376811594203</v>
      </c>
      <c r="K420" s="20">
        <v>29</v>
      </c>
      <c r="L420" s="20">
        <v>13.615023474178404</v>
      </c>
      <c r="M420" s="19">
        <v>5</v>
      </c>
      <c r="N420" s="20">
        <v>12.5</v>
      </c>
      <c r="O420" s="20">
        <v>53</v>
      </c>
      <c r="P420" s="20">
        <v>92.156862745098039</v>
      </c>
      <c r="Q420" s="20">
        <v>30.748663101604279</v>
      </c>
      <c r="R420" s="19">
        <v>8</v>
      </c>
      <c r="S420" s="20">
        <v>19.047619047619047</v>
      </c>
      <c r="T420" s="19">
        <v>0</v>
      </c>
      <c r="U420" s="20">
        <v>0</v>
      </c>
      <c r="V420" s="19">
        <v>8</v>
      </c>
      <c r="W420" s="20">
        <v>32</v>
      </c>
      <c r="X420" s="19">
        <v>11</v>
      </c>
      <c r="Y420" s="20">
        <v>25</v>
      </c>
      <c r="Z420" s="20">
        <v>38.349514563106794</v>
      </c>
      <c r="AA420" s="20">
        <v>15.53398058252427</v>
      </c>
      <c r="AB420" s="19">
        <v>55</v>
      </c>
      <c r="AC420" s="20">
        <v>23.809523809523807</v>
      </c>
      <c r="AD420" s="20">
        <v>64.827586206896541</v>
      </c>
      <c r="AE420" s="20">
        <v>37.349397590361441</v>
      </c>
      <c r="AF420" s="20">
        <v>35.416666666666671</v>
      </c>
      <c r="AG420" s="20">
        <v>53.174603174603178</v>
      </c>
      <c r="AH420" s="20">
        <v>40.74074074074074</v>
      </c>
      <c r="AI420" s="20">
        <v>13.580246913580247</v>
      </c>
      <c r="AJ420" s="3">
        <v>419.56521739130437</v>
      </c>
      <c r="AK420" s="6">
        <v>0</v>
      </c>
      <c r="AL420" s="6">
        <v>0</v>
      </c>
      <c r="AM420" s="6">
        <v>0</v>
      </c>
      <c r="AN420" s="6">
        <v>398</v>
      </c>
      <c r="AO420" s="6">
        <v>0</v>
      </c>
      <c r="AP420" s="6">
        <v>0</v>
      </c>
      <c r="AQ420" s="6">
        <v>0</v>
      </c>
      <c r="AR420" s="6">
        <v>79</v>
      </c>
      <c r="AS420" s="6">
        <v>19.899244332493705</v>
      </c>
      <c r="AT420" s="138">
        <v>7</v>
      </c>
      <c r="AU420" s="138">
        <v>4</v>
      </c>
      <c r="AV420" s="138">
        <v>0</v>
      </c>
      <c r="AW420" s="138">
        <v>0</v>
      </c>
      <c r="AX420" s="138">
        <v>11</v>
      </c>
      <c r="AY420" s="6">
        <v>75.82697201017811</v>
      </c>
      <c r="AZ420" s="6">
        <v>0</v>
      </c>
      <c r="BA420" s="6">
        <v>0</v>
      </c>
      <c r="BB420" s="6">
        <v>0</v>
      </c>
      <c r="BC420" s="6">
        <v>67</v>
      </c>
      <c r="BD420" s="6">
        <v>16.543209876543212</v>
      </c>
      <c r="BE420" s="6">
        <v>11</v>
      </c>
      <c r="BF420" s="6">
        <v>14.864864864864865</v>
      </c>
      <c r="BG420" s="6">
        <v>46</v>
      </c>
      <c r="BH420" s="6">
        <v>15.032679738562091</v>
      </c>
      <c r="BI420" s="6">
        <v>9</v>
      </c>
      <c r="BJ420" s="6">
        <v>100</v>
      </c>
      <c r="BK420" s="6">
        <v>78</v>
      </c>
    </row>
    <row r="421" spans="1:63" x14ac:dyDescent="0.35">
      <c r="A421" s="28">
        <v>415</v>
      </c>
      <c r="C421" s="18" t="s">
        <v>25</v>
      </c>
      <c r="D421" s="15">
        <v>3105</v>
      </c>
      <c r="E421" s="19">
        <v>61</v>
      </c>
      <c r="F421" s="19">
        <v>259</v>
      </c>
      <c r="G421" s="19">
        <v>273</v>
      </c>
      <c r="H421" s="19">
        <v>2300</v>
      </c>
      <c r="I421" s="19">
        <v>271</v>
      </c>
      <c r="J421" s="20">
        <v>49.75845410628019</v>
      </c>
      <c r="K421" s="20">
        <v>32</v>
      </c>
      <c r="L421" s="20">
        <v>2.576489533011272</v>
      </c>
      <c r="M421" s="19">
        <v>3</v>
      </c>
      <c r="N421" s="20">
        <v>2.5210084033613445</v>
      </c>
      <c r="O421" s="20">
        <v>67</v>
      </c>
      <c r="P421" s="20">
        <v>88.405797101449281</v>
      </c>
      <c r="Q421" s="20">
        <v>8.8888888888888893</v>
      </c>
      <c r="R421" s="19">
        <v>6</v>
      </c>
      <c r="S421" s="20">
        <v>4.3478260869565215</v>
      </c>
      <c r="T421" s="19">
        <v>0</v>
      </c>
      <c r="U421" s="20">
        <v>0</v>
      </c>
      <c r="V421" s="19">
        <v>8</v>
      </c>
      <c r="W421" s="20">
        <v>11.594202898550725</v>
      </c>
      <c r="X421" s="19">
        <v>9</v>
      </c>
      <c r="Y421" s="20">
        <v>6.9230769230769234</v>
      </c>
      <c r="Z421" s="20">
        <v>31.487603305785122</v>
      </c>
      <c r="AA421" s="20">
        <v>47.272727272727273</v>
      </c>
      <c r="AB421" s="19">
        <v>164</v>
      </c>
      <c r="AC421" s="20">
        <v>8.2786471479050974</v>
      </c>
      <c r="AD421" s="20">
        <v>87.478411053540583</v>
      </c>
      <c r="AE421" s="20">
        <v>63.725490196078425</v>
      </c>
      <c r="AF421" s="20">
        <v>68</v>
      </c>
      <c r="AG421" s="20">
        <v>78.47896440129449</v>
      </c>
      <c r="AH421" s="20">
        <v>42.378559463986598</v>
      </c>
      <c r="AI421" s="20">
        <v>27.024008933556669</v>
      </c>
      <c r="AJ421" s="3">
        <v>681.88153310104531</v>
      </c>
      <c r="AK421" s="6">
        <v>1993</v>
      </c>
      <c r="AL421" s="6">
        <v>804</v>
      </c>
      <c r="AM421" s="6">
        <v>92</v>
      </c>
      <c r="AN421" s="6">
        <v>118</v>
      </c>
      <c r="AO421" s="6">
        <v>0</v>
      </c>
      <c r="AP421" s="6">
        <v>0</v>
      </c>
      <c r="AQ421" s="6">
        <v>39</v>
      </c>
      <c r="AR421" s="6">
        <v>578</v>
      </c>
      <c r="AS421" s="6">
        <v>19.15810407689758</v>
      </c>
      <c r="AT421" s="138">
        <v>12</v>
      </c>
      <c r="AU421" s="138">
        <v>0</v>
      </c>
      <c r="AV421" s="138">
        <v>2</v>
      </c>
      <c r="AW421" s="138">
        <v>35</v>
      </c>
      <c r="AX421" s="138">
        <v>49</v>
      </c>
      <c r="AY421" s="6">
        <v>20.431177446102819</v>
      </c>
      <c r="AZ421" s="6">
        <v>7</v>
      </c>
      <c r="BA421" s="6">
        <v>0.57947019867549665</v>
      </c>
      <c r="BB421" s="6">
        <v>31</v>
      </c>
      <c r="BC421" s="6">
        <v>211</v>
      </c>
      <c r="BD421" s="6">
        <v>6.8819308545335938</v>
      </c>
      <c r="BE421" s="6">
        <v>4</v>
      </c>
      <c r="BF421" s="6">
        <v>1.4760147601476015</v>
      </c>
      <c r="BG421" s="6">
        <v>147</v>
      </c>
      <c r="BH421" s="6">
        <v>6.4729194187582566</v>
      </c>
      <c r="BI421" s="6">
        <v>51</v>
      </c>
      <c r="BJ421" s="6">
        <v>18.613138686131386</v>
      </c>
      <c r="BK421" s="6">
        <v>273</v>
      </c>
    </row>
    <row r="422" spans="1:63" x14ac:dyDescent="0.35">
      <c r="A422" s="28">
        <v>416</v>
      </c>
      <c r="C422" s="18" t="s">
        <v>11</v>
      </c>
      <c r="D422" s="15">
        <v>117</v>
      </c>
      <c r="E422" s="19">
        <v>4</v>
      </c>
      <c r="F422" s="19">
        <v>7</v>
      </c>
      <c r="G422" s="19">
        <v>20</v>
      </c>
      <c r="H422" s="19">
        <v>76</v>
      </c>
      <c r="I422" s="19">
        <v>0</v>
      </c>
      <c r="J422" s="20">
        <v>53.333333333333336</v>
      </c>
      <c r="K422" s="20">
        <v>13</v>
      </c>
      <c r="L422" s="20">
        <v>20.3125</v>
      </c>
      <c r="M422" s="19">
        <v>0</v>
      </c>
      <c r="N422" s="20">
        <v>0</v>
      </c>
      <c r="O422" s="20">
        <v>6</v>
      </c>
      <c r="P422" s="20">
        <v>100</v>
      </c>
      <c r="Q422" s="20">
        <v>15.555555555555555</v>
      </c>
      <c r="R422" s="19">
        <v>0</v>
      </c>
      <c r="S422" s="20">
        <v>0</v>
      </c>
      <c r="T422" s="19">
        <v>4</v>
      </c>
      <c r="U422" s="20">
        <v>100</v>
      </c>
      <c r="V422" s="19">
        <v>0</v>
      </c>
      <c r="W422" s="20">
        <v>0</v>
      </c>
      <c r="X422" s="19">
        <v>6</v>
      </c>
      <c r="Y422" s="20">
        <v>46.153846153846153</v>
      </c>
      <c r="Z422" s="20">
        <v>16.666666666666664</v>
      </c>
      <c r="AA422" s="20">
        <v>33.333333333333329</v>
      </c>
      <c r="AB422" s="19">
        <v>17</v>
      </c>
      <c r="AC422" s="20">
        <v>31.481481481481481</v>
      </c>
      <c r="AD422" s="20">
        <v>61.53846153846154</v>
      </c>
      <c r="AE422" s="20">
        <v>31.578947368421051</v>
      </c>
      <c r="AF422" s="20">
        <v>45.454545454545453</v>
      </c>
      <c r="AG422" s="20">
        <v>45.614035087719294</v>
      </c>
      <c r="AH422" s="20">
        <v>37.142857142857146</v>
      </c>
      <c r="AI422" s="20">
        <v>22.857142857142858</v>
      </c>
      <c r="AJ422" s="3">
        <v>440</v>
      </c>
      <c r="AK422" s="6">
        <v>0</v>
      </c>
      <c r="AL422" s="6">
        <v>31</v>
      </c>
      <c r="AM422" s="6">
        <v>0</v>
      </c>
      <c r="AN422" s="6">
        <v>59</v>
      </c>
      <c r="AO422" s="6">
        <v>0</v>
      </c>
      <c r="AP422" s="6">
        <v>0</v>
      </c>
      <c r="AQ422" s="6">
        <v>0</v>
      </c>
      <c r="AR422" s="6">
        <v>22</v>
      </c>
      <c r="AS422" s="6">
        <v>22.916666666666664</v>
      </c>
      <c r="AT422" s="138">
        <v>0</v>
      </c>
      <c r="AU422" s="138">
        <v>0</v>
      </c>
      <c r="AV422" s="138">
        <v>0</v>
      </c>
      <c r="AW422" s="138">
        <v>0</v>
      </c>
      <c r="AX422" s="138">
        <v>0</v>
      </c>
      <c r="AY422" s="6">
        <v>53.260869565217398</v>
      </c>
      <c r="AZ422" s="6">
        <v>0</v>
      </c>
      <c r="BA422" s="6">
        <v>0</v>
      </c>
      <c r="BB422" s="6">
        <v>0</v>
      </c>
      <c r="BC422" s="6">
        <v>18</v>
      </c>
      <c r="BD422" s="6">
        <v>17.647058823529413</v>
      </c>
      <c r="BE422" s="6">
        <v>0</v>
      </c>
      <c r="BF422" s="6">
        <v>0</v>
      </c>
      <c r="BG422" s="6">
        <v>18</v>
      </c>
      <c r="BH422" s="6">
        <v>25.352112676056336</v>
      </c>
      <c r="BI422" s="6">
        <v>0</v>
      </c>
      <c r="BJ422" s="6">
        <v>0</v>
      </c>
      <c r="BK422" s="6">
        <v>20</v>
      </c>
    </row>
    <row r="423" spans="1:63" x14ac:dyDescent="0.35">
      <c r="A423" s="28">
        <v>417</v>
      </c>
      <c r="C423" s="18" t="s">
        <v>281</v>
      </c>
      <c r="D423" s="15">
        <v>224</v>
      </c>
      <c r="E423" s="19">
        <v>0</v>
      </c>
      <c r="F423" s="19">
        <v>10</v>
      </c>
      <c r="G423" s="19">
        <v>0</v>
      </c>
      <c r="H423" s="19">
        <v>186</v>
      </c>
      <c r="I423" s="19">
        <v>27</v>
      </c>
      <c r="J423" s="20">
        <v>54.910714285714292</v>
      </c>
      <c r="K423" s="20">
        <v>4</v>
      </c>
      <c r="L423" s="20">
        <v>6.7796610169491522</v>
      </c>
      <c r="M423" s="19">
        <v>0</v>
      </c>
      <c r="N423" s="20">
        <v>0</v>
      </c>
      <c r="O423" s="20">
        <v>25</v>
      </c>
      <c r="P423" s="20">
        <v>68.181818181818173</v>
      </c>
      <c r="Q423" s="20">
        <v>42.18009478672986</v>
      </c>
      <c r="R423" s="19">
        <v>0</v>
      </c>
      <c r="S423" s="20">
        <v>0</v>
      </c>
      <c r="T423" s="19">
        <v>0</v>
      </c>
      <c r="U423" s="20">
        <v>0</v>
      </c>
      <c r="V423" s="19">
        <v>0</v>
      </c>
      <c r="W423" s="118">
        <v>0</v>
      </c>
      <c r="X423" s="19">
        <v>0</v>
      </c>
      <c r="Y423" s="20">
        <v>0</v>
      </c>
      <c r="Z423" s="20">
        <v>24.561403508771928</v>
      </c>
      <c r="AA423" s="20">
        <v>15.789473684210526</v>
      </c>
      <c r="AB423" s="19">
        <v>10</v>
      </c>
      <c r="AC423" s="20">
        <v>7.518796992481203</v>
      </c>
      <c r="AD423" s="20">
        <v>85.057471264367805</v>
      </c>
      <c r="AE423" s="20">
        <v>47.524752475247524</v>
      </c>
      <c r="AF423" s="20">
        <v>0</v>
      </c>
      <c r="AG423" s="20">
        <v>65.573770491803273</v>
      </c>
      <c r="AH423" s="20">
        <v>61.788617886178862</v>
      </c>
      <c r="AI423" s="20">
        <v>17.886178861788618</v>
      </c>
      <c r="AJ423" s="3">
        <v>615.625</v>
      </c>
      <c r="AK423" s="6">
        <v>11</v>
      </c>
      <c r="AL423" s="6">
        <v>171</v>
      </c>
      <c r="AM423" s="6">
        <v>0</v>
      </c>
      <c r="AN423" s="6">
        <v>4</v>
      </c>
      <c r="AO423" s="6">
        <v>0</v>
      </c>
      <c r="AP423" s="6">
        <v>0</v>
      </c>
      <c r="AQ423" s="6">
        <v>29</v>
      </c>
      <c r="AR423" s="6">
        <v>0</v>
      </c>
      <c r="AS423" s="6">
        <v>0</v>
      </c>
      <c r="AT423" s="138"/>
      <c r="AU423" s="138"/>
      <c r="AV423" s="138"/>
      <c r="AW423" s="138"/>
      <c r="AX423" s="138"/>
      <c r="AY423" s="6">
        <v>18.348623853211009</v>
      </c>
      <c r="AZ423" s="6">
        <v>0</v>
      </c>
      <c r="BA423" s="6">
        <v>0</v>
      </c>
      <c r="BB423" s="6">
        <v>0</v>
      </c>
      <c r="BC423" s="6">
        <v>45</v>
      </c>
      <c r="BD423" s="6">
        <v>19.823788546255507</v>
      </c>
      <c r="BE423" s="6">
        <v>0</v>
      </c>
      <c r="BF423" s="6">
        <v>0</v>
      </c>
      <c r="BG423" s="6">
        <v>27</v>
      </c>
      <c r="BH423" s="6">
        <v>14.136125654450263</v>
      </c>
      <c r="BI423" s="6">
        <v>20</v>
      </c>
      <c r="BJ423" s="6">
        <v>66.666666666666657</v>
      </c>
      <c r="BK423" s="6">
        <v>0</v>
      </c>
    </row>
    <row r="424" spans="1:63" x14ac:dyDescent="0.35">
      <c r="A424" s="28">
        <v>418</v>
      </c>
      <c r="C424" s="18" t="s">
        <v>14</v>
      </c>
      <c r="D424" s="15">
        <v>6203</v>
      </c>
      <c r="E424" s="19">
        <v>49</v>
      </c>
      <c r="F424" s="19">
        <v>139</v>
      </c>
      <c r="G424" s="19">
        <v>299</v>
      </c>
      <c r="H424" s="19">
        <v>4938</v>
      </c>
      <c r="I424" s="19">
        <v>822</v>
      </c>
      <c r="J424" s="20">
        <v>50.588424955666611</v>
      </c>
      <c r="K424" s="20">
        <v>374</v>
      </c>
      <c r="L424" s="20">
        <v>19.642857142857142</v>
      </c>
      <c r="M424" s="19">
        <v>15</v>
      </c>
      <c r="N424" s="20">
        <v>11.363636363636363</v>
      </c>
      <c r="O424" s="20">
        <v>644</v>
      </c>
      <c r="P424" s="20">
        <v>84.937888198757761</v>
      </c>
      <c r="Q424" s="20">
        <v>48.498293515358363</v>
      </c>
      <c r="R424" s="19">
        <v>24</v>
      </c>
      <c r="S424" s="20">
        <v>12.972972972972974</v>
      </c>
      <c r="T424" s="19">
        <v>23</v>
      </c>
      <c r="U424" s="20">
        <v>24.468085106382979</v>
      </c>
      <c r="V424" s="19">
        <v>25</v>
      </c>
      <c r="W424" s="118">
        <v>28.08988764044944</v>
      </c>
      <c r="X424" s="19">
        <v>48</v>
      </c>
      <c r="Y424" s="118">
        <v>25.531914893617021</v>
      </c>
      <c r="Z424" s="20">
        <v>22.400442477876105</v>
      </c>
      <c r="AA424" s="20">
        <v>17.975663716814157</v>
      </c>
      <c r="AB424" s="19">
        <v>296</v>
      </c>
      <c r="AC424" s="20">
        <v>11.567018366549433</v>
      </c>
      <c r="AD424" s="20">
        <v>60.78674948240166</v>
      </c>
      <c r="AE424" s="20">
        <v>27.752762996316005</v>
      </c>
      <c r="AF424" s="20">
        <v>38.888888888888893</v>
      </c>
      <c r="AG424" s="20">
        <v>44.760644165012131</v>
      </c>
      <c r="AH424" s="20">
        <v>55.747387551113128</v>
      </c>
      <c r="AI424" s="20">
        <v>20.17264879600182</v>
      </c>
      <c r="AJ424" s="3">
        <v>397.96010879419765</v>
      </c>
      <c r="AK424" s="6">
        <v>0</v>
      </c>
      <c r="AL424" s="6">
        <v>128</v>
      </c>
      <c r="AM424" s="6">
        <v>0</v>
      </c>
      <c r="AN424" s="6">
        <v>5021</v>
      </c>
      <c r="AO424" s="6">
        <v>0</v>
      </c>
      <c r="AP424" s="6">
        <v>6</v>
      </c>
      <c r="AQ424" s="6">
        <v>615</v>
      </c>
      <c r="AR424" s="6">
        <v>271</v>
      </c>
      <c r="AS424" s="6">
        <v>4.5332887253261962</v>
      </c>
      <c r="AT424" s="138">
        <v>29</v>
      </c>
      <c r="AU424" s="138">
        <v>7</v>
      </c>
      <c r="AV424" s="138">
        <v>0</v>
      </c>
      <c r="AW424" s="138">
        <v>3</v>
      </c>
      <c r="AX424" s="138">
        <v>39</v>
      </c>
      <c r="AY424" s="6">
        <v>23.161949422207336</v>
      </c>
      <c r="AZ424" s="6">
        <v>88</v>
      </c>
      <c r="BA424" s="6">
        <v>4.7159699892818869</v>
      </c>
      <c r="BB424" s="6">
        <v>88</v>
      </c>
      <c r="BC424" s="6">
        <v>2212</v>
      </c>
      <c r="BD424" s="6">
        <v>36.067177563998044</v>
      </c>
      <c r="BE424" s="6">
        <v>34</v>
      </c>
      <c r="BF424" s="6">
        <v>11.409395973154362</v>
      </c>
      <c r="BG424" s="6">
        <v>1587</v>
      </c>
      <c r="BH424" s="6">
        <v>32.507169192953704</v>
      </c>
      <c r="BI424" s="6">
        <v>566</v>
      </c>
      <c r="BJ424" s="6">
        <v>69.447852760736197</v>
      </c>
      <c r="BK424" s="6">
        <v>299</v>
      </c>
    </row>
    <row r="425" spans="1:63" x14ac:dyDescent="0.35">
      <c r="A425" s="28">
        <v>419</v>
      </c>
      <c r="C425" s="18" t="s">
        <v>18</v>
      </c>
      <c r="D425" s="15">
        <v>1318</v>
      </c>
      <c r="E425" s="19">
        <v>7</v>
      </c>
      <c r="F425" s="19">
        <v>34</v>
      </c>
      <c r="G425" s="19">
        <v>67</v>
      </c>
      <c r="H425" s="19">
        <v>1069</v>
      </c>
      <c r="I425" s="19">
        <v>148</v>
      </c>
      <c r="J425" s="20">
        <v>57.207890743550834</v>
      </c>
      <c r="K425" s="20">
        <v>75</v>
      </c>
      <c r="L425" s="20">
        <v>16.094420600858371</v>
      </c>
      <c r="M425" s="19">
        <v>3</v>
      </c>
      <c r="N425" s="20">
        <v>6.8181818181818175</v>
      </c>
      <c r="O425" s="20">
        <v>138</v>
      </c>
      <c r="P425" s="20">
        <v>88.235294117647058</v>
      </c>
      <c r="Q425" s="20">
        <v>40.274414850686036</v>
      </c>
      <c r="R425" s="19">
        <v>3</v>
      </c>
      <c r="S425" s="20">
        <v>6.8181818181818175</v>
      </c>
      <c r="T425" s="19">
        <v>5</v>
      </c>
      <c r="U425" s="20">
        <v>41.666666666666671</v>
      </c>
      <c r="V425" s="19">
        <v>6</v>
      </c>
      <c r="W425" s="118">
        <v>20.689655172413794</v>
      </c>
      <c r="X425" s="19">
        <v>8</v>
      </c>
      <c r="Y425" s="20">
        <v>19.512195121951219</v>
      </c>
      <c r="Z425" s="20">
        <v>19.162995594713657</v>
      </c>
      <c r="AA425" s="20">
        <v>19.383259911894275</v>
      </c>
      <c r="AB425" s="19">
        <v>89</v>
      </c>
      <c r="AC425" s="20">
        <v>12.125340599455042</v>
      </c>
      <c r="AD425" s="20">
        <v>72.727272727272734</v>
      </c>
      <c r="AE425" s="20">
        <v>49.238578680203041</v>
      </c>
      <c r="AF425" s="20">
        <v>36</v>
      </c>
      <c r="AG425" s="20">
        <v>61.016949152542374</v>
      </c>
      <c r="AH425" s="20">
        <v>61.722488038277511</v>
      </c>
      <c r="AI425" s="20">
        <v>13.875598086124402</v>
      </c>
      <c r="AJ425" s="3">
        <v>438.38383838383839</v>
      </c>
      <c r="AK425" s="6">
        <v>576</v>
      </c>
      <c r="AL425" s="6">
        <v>493</v>
      </c>
      <c r="AM425" s="6">
        <v>0</v>
      </c>
      <c r="AN425" s="6">
        <v>10</v>
      </c>
      <c r="AO425" s="6">
        <v>0</v>
      </c>
      <c r="AP425" s="6">
        <v>0</v>
      </c>
      <c r="AQ425" s="6">
        <v>197</v>
      </c>
      <c r="AR425" s="6">
        <v>124</v>
      </c>
      <c r="AS425" s="6">
        <v>9.7560975609756095</v>
      </c>
      <c r="AT425" s="138">
        <v>10</v>
      </c>
      <c r="AU425" s="138">
        <v>0</v>
      </c>
      <c r="AV425" s="138">
        <v>0</v>
      </c>
      <c r="AW425" s="138">
        <v>0</v>
      </c>
      <c r="AX425" s="138">
        <v>10</v>
      </c>
      <c r="AY425" s="6">
        <v>13.200000000000001</v>
      </c>
      <c r="AZ425" s="6">
        <v>9</v>
      </c>
      <c r="BA425" s="6">
        <v>1.9607843137254901</v>
      </c>
      <c r="BB425" s="6">
        <v>7</v>
      </c>
      <c r="BC425" s="6">
        <v>610</v>
      </c>
      <c r="BD425" s="6">
        <v>46.636085626911317</v>
      </c>
      <c r="BE425" s="6">
        <v>18</v>
      </c>
      <c r="BF425" s="6">
        <v>25.352112676056336</v>
      </c>
      <c r="BG425" s="6">
        <v>465</v>
      </c>
      <c r="BH425" s="6">
        <v>44.201520912547529</v>
      </c>
      <c r="BI425" s="6">
        <v>116</v>
      </c>
      <c r="BJ425" s="6">
        <v>79.452054794520549</v>
      </c>
      <c r="BK425" s="6">
        <v>67</v>
      </c>
    </row>
    <row r="426" spans="1:63" x14ac:dyDescent="0.35">
      <c r="A426" s="28">
        <v>420</v>
      </c>
      <c r="C426" s="18"/>
      <c r="D426" s="15"/>
      <c r="E426" s="19"/>
      <c r="F426" s="19"/>
      <c r="G426" s="19"/>
      <c r="H426" s="19"/>
      <c r="I426" s="19"/>
      <c r="J426" s="20"/>
      <c r="K426" s="20"/>
      <c r="L426" s="20"/>
      <c r="M426" s="19"/>
      <c r="N426" s="20"/>
      <c r="O426" s="20"/>
      <c r="P426" s="20"/>
      <c r="Q426" s="20"/>
      <c r="R426" s="19"/>
      <c r="S426" s="20"/>
      <c r="T426" s="19">
        <v>266</v>
      </c>
      <c r="U426" s="20">
        <v>17.32899022801303</v>
      </c>
      <c r="V426" s="19">
        <v>381</v>
      </c>
      <c r="W426" s="118">
        <v>30.48</v>
      </c>
      <c r="X426" s="19">
        <v>646</v>
      </c>
      <c r="Y426" s="20">
        <v>23.096174472649267</v>
      </c>
      <c r="Z426" s="20">
        <v>24.061678814021516</v>
      </c>
      <c r="AA426" s="20">
        <v>34.562943130546877</v>
      </c>
      <c r="AB426" s="19">
        <v>2653</v>
      </c>
      <c r="AC426" s="20">
        <v>10.702327645326557</v>
      </c>
      <c r="AD426" s="20">
        <v>68.371966184892287</v>
      </c>
      <c r="AE426" s="20">
        <v>43.434399423535282</v>
      </c>
      <c r="AF426" s="20">
        <v>42.972391538185725</v>
      </c>
      <c r="AG426" s="20">
        <v>59.187166493271135</v>
      </c>
      <c r="AH426" s="20">
        <v>44.956120092378754</v>
      </c>
      <c r="AI426" s="20">
        <v>23.736720554272516</v>
      </c>
      <c r="AJ426" s="3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>
        <v>27.226463104325699</v>
      </c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</row>
    <row r="427" spans="1:63" x14ac:dyDescent="0.35">
      <c r="A427" s="28">
        <v>421</v>
      </c>
      <c r="B427" s="21" t="s">
        <v>43</v>
      </c>
      <c r="C427" s="18" t="s">
        <v>26</v>
      </c>
      <c r="D427" s="15">
        <v>69</v>
      </c>
      <c r="E427" s="19">
        <v>0</v>
      </c>
      <c r="F427" s="19">
        <v>0</v>
      </c>
      <c r="G427" s="19">
        <v>16</v>
      </c>
      <c r="H427" s="19">
        <v>56</v>
      </c>
      <c r="I427" s="19">
        <v>5</v>
      </c>
      <c r="J427" s="20">
        <v>46.376811594202898</v>
      </c>
      <c r="K427" s="20">
        <v>0</v>
      </c>
      <c r="L427" s="20">
        <v>0</v>
      </c>
      <c r="M427" s="19">
        <v>0</v>
      </c>
      <c r="N427" s="20">
        <v>0</v>
      </c>
      <c r="O427" s="20">
        <v>5</v>
      </c>
      <c r="P427" s="20">
        <v>50</v>
      </c>
      <c r="Q427" s="20">
        <v>10.294117647058822</v>
      </c>
      <c r="R427" s="19">
        <v>0</v>
      </c>
      <c r="S427" s="20">
        <v>0</v>
      </c>
      <c r="T427" s="19">
        <v>0</v>
      </c>
      <c r="U427" s="20">
        <v>0</v>
      </c>
      <c r="V427" s="19">
        <v>0</v>
      </c>
      <c r="W427" s="118">
        <v>0</v>
      </c>
      <c r="X427" s="19">
        <v>0</v>
      </c>
      <c r="Y427" s="20">
        <v>0</v>
      </c>
      <c r="Z427" s="20">
        <v>10.344827586206897</v>
      </c>
      <c r="AA427" s="20">
        <v>37.931034482758619</v>
      </c>
      <c r="AB427" s="19">
        <v>4</v>
      </c>
      <c r="AC427" s="20">
        <v>9.5238095238095237</v>
      </c>
      <c r="AD427" s="20">
        <v>64.285714285714292</v>
      </c>
      <c r="AE427" s="20">
        <v>40.909090909090914</v>
      </c>
      <c r="AF427" s="20">
        <v>0</v>
      </c>
      <c r="AG427" s="20">
        <v>60.784313725490193</v>
      </c>
      <c r="AH427" s="20">
        <v>43.902439024390247</v>
      </c>
      <c r="AI427" s="20">
        <v>39.024390243902438</v>
      </c>
      <c r="AJ427" s="3">
        <v>358.33333333333331</v>
      </c>
      <c r="AK427" s="6">
        <v>0</v>
      </c>
      <c r="AL427" s="6">
        <v>0</v>
      </c>
      <c r="AM427" s="6">
        <v>0</v>
      </c>
      <c r="AN427" s="6">
        <v>61</v>
      </c>
      <c r="AO427" s="6">
        <v>0</v>
      </c>
      <c r="AP427" s="6">
        <v>0</v>
      </c>
      <c r="AQ427" s="6">
        <v>4</v>
      </c>
      <c r="AR427" s="6">
        <v>10</v>
      </c>
      <c r="AS427" s="6">
        <v>12.987012987012985</v>
      </c>
      <c r="AT427" s="138">
        <v>0</v>
      </c>
      <c r="AU427" s="138">
        <v>6</v>
      </c>
      <c r="AV427" s="138">
        <v>0</v>
      </c>
      <c r="AW427" s="138">
        <v>0</v>
      </c>
      <c r="AX427" s="138">
        <v>6</v>
      </c>
      <c r="AY427" s="6">
        <v>73.015873015873012</v>
      </c>
      <c r="AZ427" s="6">
        <v>0</v>
      </c>
      <c r="BA427" s="6">
        <v>0</v>
      </c>
      <c r="BB427" s="6">
        <v>0</v>
      </c>
      <c r="BC427" s="6">
        <v>9</v>
      </c>
      <c r="BD427" s="6">
        <v>11.111111111111111</v>
      </c>
      <c r="BE427" s="6">
        <v>0</v>
      </c>
      <c r="BF427" s="6">
        <v>0</v>
      </c>
      <c r="BG427" s="6">
        <v>0</v>
      </c>
      <c r="BH427" s="6">
        <v>0</v>
      </c>
      <c r="BI427" s="6">
        <v>5</v>
      </c>
      <c r="BJ427" s="6">
        <v>100</v>
      </c>
      <c r="BK427" s="6">
        <v>16</v>
      </c>
    </row>
    <row r="428" spans="1:63" x14ac:dyDescent="0.35">
      <c r="A428" s="28">
        <v>422</v>
      </c>
      <c r="C428" s="18" t="s">
        <v>22</v>
      </c>
      <c r="D428" s="15">
        <v>179</v>
      </c>
      <c r="E428" s="19">
        <v>9</v>
      </c>
      <c r="F428" s="19">
        <v>14</v>
      </c>
      <c r="G428" s="19">
        <v>19</v>
      </c>
      <c r="H428" s="19">
        <v>138</v>
      </c>
      <c r="I428" s="19">
        <v>13</v>
      </c>
      <c r="J428" s="20">
        <v>50.837988826815639</v>
      </c>
      <c r="K428" s="20">
        <v>4</v>
      </c>
      <c r="L428" s="20">
        <v>5</v>
      </c>
      <c r="M428" s="19">
        <v>0</v>
      </c>
      <c r="N428" s="20">
        <v>0</v>
      </c>
      <c r="O428" s="20">
        <v>9</v>
      </c>
      <c r="P428" s="20">
        <v>63.636363636363633</v>
      </c>
      <c r="Q428" s="20">
        <v>2.5641025641025639</v>
      </c>
      <c r="R428" s="19">
        <v>0</v>
      </c>
      <c r="S428" s="20">
        <v>0</v>
      </c>
      <c r="T428" s="19">
        <v>0</v>
      </c>
      <c r="U428" s="20">
        <v>0</v>
      </c>
      <c r="V428" s="19">
        <v>0</v>
      </c>
      <c r="W428" s="118">
        <v>0</v>
      </c>
      <c r="X428" s="19">
        <v>0</v>
      </c>
      <c r="Y428" s="20">
        <v>0</v>
      </c>
      <c r="Z428" s="20">
        <v>16</v>
      </c>
      <c r="AA428" s="20">
        <v>69.333333333333343</v>
      </c>
      <c r="AB428" s="19">
        <v>10</v>
      </c>
      <c r="AC428" s="20">
        <v>8.4745762711864394</v>
      </c>
      <c r="AD428" s="20">
        <v>85.714285714285708</v>
      </c>
      <c r="AE428" s="20">
        <v>55.555555555555557</v>
      </c>
      <c r="AF428" s="20">
        <v>44.444444444444443</v>
      </c>
      <c r="AG428" s="20">
        <v>74.285714285714292</v>
      </c>
      <c r="AH428" s="20">
        <v>15.463917525773196</v>
      </c>
      <c r="AI428" s="20">
        <v>43.298969072164951</v>
      </c>
      <c r="AJ428" s="3">
        <v>650</v>
      </c>
      <c r="AK428" s="6">
        <v>7</v>
      </c>
      <c r="AL428" s="6">
        <v>17</v>
      </c>
      <c r="AM428" s="6">
        <v>14</v>
      </c>
      <c r="AN428" s="6">
        <v>123</v>
      </c>
      <c r="AO428" s="6">
        <v>0</v>
      </c>
      <c r="AP428" s="6">
        <v>0</v>
      </c>
      <c r="AQ428" s="6">
        <v>3</v>
      </c>
      <c r="AR428" s="6">
        <v>38</v>
      </c>
      <c r="AS428" s="6">
        <v>23.030303030303031</v>
      </c>
      <c r="AT428" s="138">
        <v>1</v>
      </c>
      <c r="AU428" s="138">
        <v>0</v>
      </c>
      <c r="AV428" s="138">
        <v>0</v>
      </c>
      <c r="AW428" s="138">
        <v>5</v>
      </c>
      <c r="AX428" s="138">
        <v>6</v>
      </c>
      <c r="AY428" s="6">
        <v>41.379310344827587</v>
      </c>
      <c r="AZ428" s="6">
        <v>0</v>
      </c>
      <c r="BA428" s="6">
        <v>0</v>
      </c>
      <c r="BB428" s="6">
        <v>0</v>
      </c>
      <c r="BC428" s="6">
        <v>8</v>
      </c>
      <c r="BD428" s="6">
        <v>4.5454545454545459</v>
      </c>
      <c r="BE428" s="6">
        <v>0</v>
      </c>
      <c r="BF428" s="6">
        <v>0</v>
      </c>
      <c r="BG428" s="6">
        <v>4</v>
      </c>
      <c r="BH428" s="6">
        <v>2.9411764705882351</v>
      </c>
      <c r="BI428" s="6">
        <v>0</v>
      </c>
      <c r="BJ428" s="6">
        <v>0</v>
      </c>
      <c r="BK428" s="6">
        <v>19</v>
      </c>
    </row>
    <row r="429" spans="1:63" x14ac:dyDescent="0.35">
      <c r="A429" s="28">
        <v>423</v>
      </c>
      <c r="C429" s="18" t="s">
        <v>134</v>
      </c>
      <c r="D429" s="15">
        <v>184</v>
      </c>
      <c r="E429" s="19">
        <v>0</v>
      </c>
      <c r="F429" s="19">
        <v>0</v>
      </c>
      <c r="G429" s="19">
        <v>11</v>
      </c>
      <c r="H429" s="19">
        <v>142</v>
      </c>
      <c r="I429" s="19">
        <v>28</v>
      </c>
      <c r="J429" s="20">
        <v>52.717391304347828</v>
      </c>
      <c r="K429" s="20">
        <v>4</v>
      </c>
      <c r="L429" s="20">
        <v>6.1538461538461542</v>
      </c>
      <c r="M429" s="19">
        <v>0</v>
      </c>
      <c r="N429" s="20">
        <v>0</v>
      </c>
      <c r="O429" s="20">
        <v>18</v>
      </c>
      <c r="P429" s="20">
        <v>84.210526315789465</v>
      </c>
      <c r="Q429" s="20">
        <v>17.777777777777779</v>
      </c>
      <c r="R429" s="19">
        <v>0</v>
      </c>
      <c r="S429" s="20">
        <v>0</v>
      </c>
      <c r="T429" s="19">
        <v>0</v>
      </c>
      <c r="U429" s="20">
        <v>0</v>
      </c>
      <c r="V429" s="19">
        <v>0</v>
      </c>
      <c r="W429" s="118">
        <v>0</v>
      </c>
      <c r="X429" s="19">
        <v>0</v>
      </c>
      <c r="Y429" s="118">
        <v>0</v>
      </c>
      <c r="Z429" s="20">
        <v>34.328358208955223</v>
      </c>
      <c r="AA429" s="20">
        <v>38.805970149253731</v>
      </c>
      <c r="AB429" s="19">
        <v>13</v>
      </c>
      <c r="AC429" s="20">
        <v>9.8484848484848477</v>
      </c>
      <c r="AD429" s="20">
        <v>78.571428571428569</v>
      </c>
      <c r="AE429" s="20">
        <v>67.948717948717956</v>
      </c>
      <c r="AF429" s="20">
        <v>100</v>
      </c>
      <c r="AG429" s="20">
        <v>75.714285714285708</v>
      </c>
      <c r="AH429" s="20">
        <v>28.947368421052634</v>
      </c>
      <c r="AI429" s="20">
        <v>35.087719298245609</v>
      </c>
      <c r="AJ429" s="3">
        <v>742.85714285714289</v>
      </c>
      <c r="AK429" s="6">
        <v>0</v>
      </c>
      <c r="AL429" s="6">
        <v>77</v>
      </c>
      <c r="AM429" s="6">
        <v>0</v>
      </c>
      <c r="AN429" s="6">
        <v>32</v>
      </c>
      <c r="AO429" s="6">
        <v>0</v>
      </c>
      <c r="AP429" s="6">
        <v>0</v>
      </c>
      <c r="AQ429" s="6">
        <v>48</v>
      </c>
      <c r="AR429" s="6">
        <v>5</v>
      </c>
      <c r="AS429" s="6">
        <v>2.7932960893854748</v>
      </c>
      <c r="AT429" s="138">
        <v>0</v>
      </c>
      <c r="AU429" s="138">
        <v>0</v>
      </c>
      <c r="AV429" s="138">
        <v>0</v>
      </c>
      <c r="AW429" s="138">
        <v>0</v>
      </c>
      <c r="AX429" s="138">
        <v>0</v>
      </c>
      <c r="AY429" s="6">
        <v>23.497267759562842</v>
      </c>
      <c r="AZ429" s="6">
        <v>0</v>
      </c>
      <c r="BA429" s="6">
        <v>0</v>
      </c>
      <c r="BB429" s="6">
        <v>4</v>
      </c>
      <c r="BC429" s="6">
        <v>22</v>
      </c>
      <c r="BD429" s="6">
        <v>12.359550561797752</v>
      </c>
      <c r="BE429" s="6">
        <v>0</v>
      </c>
      <c r="BF429" s="6">
        <v>0</v>
      </c>
      <c r="BG429" s="6">
        <v>12</v>
      </c>
      <c r="BH429" s="6">
        <v>8.695652173913043</v>
      </c>
      <c r="BI429" s="6">
        <v>13</v>
      </c>
      <c r="BJ429" s="6">
        <v>41.935483870967744</v>
      </c>
      <c r="BK429" s="6">
        <v>11</v>
      </c>
    </row>
    <row r="430" spans="1:63" x14ac:dyDescent="0.35">
      <c r="A430" s="28">
        <v>424</v>
      </c>
      <c r="C430" s="18" t="s">
        <v>137</v>
      </c>
      <c r="D430" s="15">
        <v>84</v>
      </c>
      <c r="E430" s="19">
        <v>0</v>
      </c>
      <c r="F430" s="19">
        <v>0</v>
      </c>
      <c r="G430" s="19">
        <v>3</v>
      </c>
      <c r="H430" s="19">
        <v>59</v>
      </c>
      <c r="I430" s="19">
        <v>20</v>
      </c>
      <c r="J430" s="20">
        <v>52.380952380952387</v>
      </c>
      <c r="K430" s="20">
        <v>0</v>
      </c>
      <c r="L430" s="20">
        <v>0</v>
      </c>
      <c r="M430" s="19">
        <v>0</v>
      </c>
      <c r="N430" s="20">
        <v>0</v>
      </c>
      <c r="O430" s="20">
        <v>6</v>
      </c>
      <c r="P430" s="20">
        <v>100</v>
      </c>
      <c r="Q430" s="20">
        <v>9.7560975609756095</v>
      </c>
      <c r="R430" s="19">
        <v>0</v>
      </c>
      <c r="S430" s="20">
        <v>0</v>
      </c>
      <c r="T430" s="19">
        <v>0</v>
      </c>
      <c r="U430" s="20">
        <v>0</v>
      </c>
      <c r="V430" s="19">
        <v>0</v>
      </c>
      <c r="W430" s="118">
        <v>0</v>
      </c>
      <c r="X430" s="19">
        <v>0</v>
      </c>
      <c r="Y430" s="118">
        <v>0</v>
      </c>
      <c r="Z430" s="20">
        <v>20</v>
      </c>
      <c r="AA430" s="20">
        <v>56.666666666666664</v>
      </c>
      <c r="AB430" s="19">
        <v>11</v>
      </c>
      <c r="AC430" s="20">
        <v>22</v>
      </c>
      <c r="AD430" s="20">
        <v>75.757575757575751</v>
      </c>
      <c r="AE430" s="20">
        <v>71.428571428571431</v>
      </c>
      <c r="AF430" s="20">
        <v>57.142857142857139</v>
      </c>
      <c r="AG430" s="20">
        <v>65.454545454545453</v>
      </c>
      <c r="AH430" s="20">
        <v>34.042553191489361</v>
      </c>
      <c r="AI430" s="20">
        <v>38.297872340425535</v>
      </c>
      <c r="AJ430" s="3">
        <v>607.14285714285711</v>
      </c>
      <c r="AK430" s="6">
        <v>47</v>
      </c>
      <c r="AL430" s="6">
        <v>25</v>
      </c>
      <c r="AM430" s="6">
        <v>0</v>
      </c>
      <c r="AN430" s="6">
        <v>0</v>
      </c>
      <c r="AO430" s="6">
        <v>0</v>
      </c>
      <c r="AP430" s="6">
        <v>0</v>
      </c>
      <c r="AQ430" s="6">
        <v>4</v>
      </c>
      <c r="AR430" s="6">
        <v>9</v>
      </c>
      <c r="AS430" s="6">
        <v>10.843373493975903</v>
      </c>
      <c r="AT430" s="138">
        <v>0</v>
      </c>
      <c r="AU430" s="138">
        <v>0</v>
      </c>
      <c r="AV430" s="138">
        <v>0</v>
      </c>
      <c r="AW430" s="138">
        <v>1</v>
      </c>
      <c r="AX430" s="138">
        <v>1</v>
      </c>
      <c r="AY430" s="6">
        <v>35.555555555555557</v>
      </c>
      <c r="AZ430" s="6">
        <v>0</v>
      </c>
      <c r="BA430" s="6">
        <v>0</v>
      </c>
      <c r="BB430" s="6">
        <v>4</v>
      </c>
      <c r="BC430" s="6">
        <v>7</v>
      </c>
      <c r="BD430" s="6">
        <v>8.6419753086419746</v>
      </c>
      <c r="BE430" s="6">
        <v>0</v>
      </c>
      <c r="BF430" s="6">
        <v>0</v>
      </c>
      <c r="BG430" s="6">
        <v>4</v>
      </c>
      <c r="BH430" s="6">
        <v>7.0175438596491224</v>
      </c>
      <c r="BI430" s="6">
        <v>6</v>
      </c>
      <c r="BJ430" s="6">
        <v>30</v>
      </c>
      <c r="BK430" s="6">
        <v>3</v>
      </c>
    </row>
    <row r="431" spans="1:63" x14ac:dyDescent="0.35">
      <c r="A431" s="28">
        <v>425</v>
      </c>
      <c r="C431" s="18" t="s">
        <v>16</v>
      </c>
      <c r="D431" s="15">
        <v>949</v>
      </c>
      <c r="E431" s="19">
        <v>4</v>
      </c>
      <c r="F431" s="19">
        <v>20</v>
      </c>
      <c r="G431" s="19">
        <v>48</v>
      </c>
      <c r="H431" s="19">
        <v>724</v>
      </c>
      <c r="I431" s="19">
        <v>162</v>
      </c>
      <c r="J431" s="20">
        <v>54.583772391991573</v>
      </c>
      <c r="K431" s="20">
        <v>30</v>
      </c>
      <c r="L431" s="20">
        <v>10.56338028169014</v>
      </c>
      <c r="M431" s="19">
        <v>0</v>
      </c>
      <c r="N431" s="20">
        <v>0</v>
      </c>
      <c r="O431" s="20">
        <v>60</v>
      </c>
      <c r="P431" s="20">
        <v>100</v>
      </c>
      <c r="Q431" s="20">
        <v>47.907488986784145</v>
      </c>
      <c r="R431" s="19">
        <v>3</v>
      </c>
      <c r="S431" s="20">
        <v>9.0909090909090917</v>
      </c>
      <c r="T431" s="19">
        <v>0</v>
      </c>
      <c r="U431" s="20">
        <v>0</v>
      </c>
      <c r="V431" s="19">
        <v>0</v>
      </c>
      <c r="W431" s="118">
        <v>0</v>
      </c>
      <c r="X431" s="19">
        <v>0</v>
      </c>
      <c r="Y431" s="118">
        <v>0</v>
      </c>
      <c r="Z431" s="20">
        <v>22.641509433962266</v>
      </c>
      <c r="AA431" s="20">
        <v>27.169811320754718</v>
      </c>
      <c r="AB431" s="19">
        <v>40</v>
      </c>
      <c r="AC431" s="20">
        <v>7.4487895716945998</v>
      </c>
      <c r="AD431" s="20">
        <v>78.135048231511249</v>
      </c>
      <c r="AE431" s="20">
        <v>56.543209876543209</v>
      </c>
      <c r="AF431" s="20">
        <v>66.666666666666657</v>
      </c>
      <c r="AG431" s="20">
        <v>66.919575113808804</v>
      </c>
      <c r="AH431" s="20">
        <v>48.775510204081634</v>
      </c>
      <c r="AI431" s="20">
        <v>23.877551020408163</v>
      </c>
      <c r="AJ431" s="3">
        <v>517.16867469879514</v>
      </c>
      <c r="AK431" s="6">
        <v>682</v>
      </c>
      <c r="AL431" s="6">
        <v>80</v>
      </c>
      <c r="AM431" s="6">
        <v>0</v>
      </c>
      <c r="AN431" s="6">
        <v>0</v>
      </c>
      <c r="AO431" s="6">
        <v>0</v>
      </c>
      <c r="AP431" s="6">
        <v>0</v>
      </c>
      <c r="AQ431" s="6">
        <v>138</v>
      </c>
      <c r="AR431" s="6">
        <v>83</v>
      </c>
      <c r="AS431" s="6">
        <v>9.0315560391730134</v>
      </c>
      <c r="AT431" s="138">
        <v>3</v>
      </c>
      <c r="AU431" s="138">
        <v>0</v>
      </c>
      <c r="AV431" s="138">
        <v>0</v>
      </c>
      <c r="AW431" s="138">
        <v>0</v>
      </c>
      <c r="AX431" s="138">
        <v>3</v>
      </c>
      <c r="AY431" s="6">
        <v>9.9041533546325873</v>
      </c>
      <c r="AZ431" s="6">
        <v>5</v>
      </c>
      <c r="BA431" s="6">
        <v>1.7793594306049825</v>
      </c>
      <c r="BB431" s="6">
        <v>14</v>
      </c>
      <c r="BC431" s="6">
        <v>342</v>
      </c>
      <c r="BD431" s="6">
        <v>36.228813559322035</v>
      </c>
      <c r="BE431" s="6">
        <v>6</v>
      </c>
      <c r="BF431" s="6">
        <v>13.043478260869565</v>
      </c>
      <c r="BG431" s="6">
        <v>210</v>
      </c>
      <c r="BH431" s="6">
        <v>29.411764705882355</v>
      </c>
      <c r="BI431" s="6">
        <v>127</v>
      </c>
      <c r="BJ431" s="6">
        <v>76.506024096385545</v>
      </c>
      <c r="BK431" s="6">
        <v>48</v>
      </c>
    </row>
    <row r="432" spans="1:63" x14ac:dyDescent="0.35">
      <c r="A432" s="28">
        <v>426</v>
      </c>
      <c r="C432" s="18" t="s">
        <v>138</v>
      </c>
      <c r="D432" s="15">
        <v>4122</v>
      </c>
      <c r="E432" s="19">
        <v>72</v>
      </c>
      <c r="F432" s="19">
        <v>212</v>
      </c>
      <c r="G432" s="19">
        <v>800</v>
      </c>
      <c r="H432" s="19">
        <v>2777</v>
      </c>
      <c r="I432" s="19">
        <v>324</v>
      </c>
      <c r="J432" s="20">
        <v>55.240174672489083</v>
      </c>
      <c r="K432" s="20">
        <v>106</v>
      </c>
      <c r="L432" s="20">
        <v>6.1342592592592595</v>
      </c>
      <c r="M432" s="19">
        <v>3</v>
      </c>
      <c r="N432" s="20">
        <v>0.86705202312138718</v>
      </c>
      <c r="O432" s="20">
        <v>216</v>
      </c>
      <c r="P432" s="20">
        <v>84.651162790697683</v>
      </c>
      <c r="Q432" s="20">
        <v>10.586011342155009</v>
      </c>
      <c r="R432" s="19">
        <v>20</v>
      </c>
      <c r="S432" s="20">
        <v>4.1753653444676413</v>
      </c>
      <c r="T432" s="19">
        <v>12</v>
      </c>
      <c r="U432" s="20">
        <v>4.5454545454545459</v>
      </c>
      <c r="V432" s="19">
        <v>15</v>
      </c>
      <c r="W432" s="118">
        <v>6.9767441860465116</v>
      </c>
      <c r="X432" s="19">
        <v>31</v>
      </c>
      <c r="Y432" s="118">
        <v>6.4049586776859497</v>
      </c>
      <c r="Z432" s="20">
        <v>13.877551020408163</v>
      </c>
      <c r="AA432" s="20">
        <v>66.005830903790084</v>
      </c>
      <c r="AB432" s="19">
        <v>174</v>
      </c>
      <c r="AC432" s="20">
        <v>8.2114204813591307</v>
      </c>
      <c r="AD432" s="20">
        <v>76.145203111495235</v>
      </c>
      <c r="AE432" s="20">
        <v>59.176029962546814</v>
      </c>
      <c r="AF432" s="20">
        <v>46.864111498257834</v>
      </c>
      <c r="AG432" s="20">
        <v>73.36492890995261</v>
      </c>
      <c r="AH432" s="20">
        <v>24.096385542168676</v>
      </c>
      <c r="AI432" s="20">
        <v>43.949711891042433</v>
      </c>
      <c r="AJ432" s="3">
        <v>396.16858237547893</v>
      </c>
      <c r="AK432" s="6">
        <v>468</v>
      </c>
      <c r="AL432" s="6">
        <v>309</v>
      </c>
      <c r="AM432" s="6">
        <v>0</v>
      </c>
      <c r="AN432" s="6">
        <v>7</v>
      </c>
      <c r="AO432" s="6">
        <v>0</v>
      </c>
      <c r="AP432" s="6">
        <v>9</v>
      </c>
      <c r="AQ432" s="6">
        <v>3123</v>
      </c>
      <c r="AR432" s="6">
        <v>1313</v>
      </c>
      <c r="AS432" s="6">
        <v>33.580562659846549</v>
      </c>
      <c r="AT432" s="138">
        <v>57</v>
      </c>
      <c r="AU432" s="138">
        <v>0</v>
      </c>
      <c r="AV432" s="138">
        <v>15</v>
      </c>
      <c r="AW432" s="138">
        <v>28</v>
      </c>
      <c r="AX432" s="138">
        <v>100</v>
      </c>
      <c r="AY432" s="6">
        <v>23.639151546128289</v>
      </c>
      <c r="AZ432" s="6">
        <v>0</v>
      </c>
      <c r="BA432" s="6">
        <v>0</v>
      </c>
      <c r="BB432" s="6">
        <v>30</v>
      </c>
      <c r="BC432" s="6">
        <v>1252</v>
      </c>
      <c r="BD432" s="6">
        <v>30.723926380368098</v>
      </c>
      <c r="BE432" s="6">
        <v>135</v>
      </c>
      <c r="BF432" s="6">
        <v>16.811955168119553</v>
      </c>
      <c r="BG432" s="6">
        <v>807</v>
      </c>
      <c r="BH432" s="6">
        <v>29.260333575054386</v>
      </c>
      <c r="BI432" s="6">
        <v>254</v>
      </c>
      <c r="BJ432" s="6">
        <v>78.637770897832809</v>
      </c>
      <c r="BK432" s="6">
        <v>800</v>
      </c>
    </row>
    <row r="433" spans="1:63" x14ac:dyDescent="0.35">
      <c r="A433" s="28">
        <v>427</v>
      </c>
      <c r="C433" s="18" t="s">
        <v>2</v>
      </c>
      <c r="D433" s="15">
        <v>128</v>
      </c>
      <c r="E433" s="19">
        <v>0</v>
      </c>
      <c r="F433" s="19">
        <v>0</v>
      </c>
      <c r="G433" s="19">
        <v>14</v>
      </c>
      <c r="H433" s="19">
        <v>90</v>
      </c>
      <c r="I433" s="19">
        <v>11</v>
      </c>
      <c r="J433" s="20">
        <v>45.3125</v>
      </c>
      <c r="K433" s="20">
        <v>4</v>
      </c>
      <c r="L433" s="20">
        <v>8.3333333333333321</v>
      </c>
      <c r="M433" s="19">
        <v>0</v>
      </c>
      <c r="N433" s="20">
        <v>0</v>
      </c>
      <c r="O433" s="20">
        <v>14</v>
      </c>
      <c r="P433" s="20">
        <v>64.285714285714292</v>
      </c>
      <c r="Q433" s="20">
        <v>33.898305084745758</v>
      </c>
      <c r="R433" s="19">
        <v>0</v>
      </c>
      <c r="S433" s="20">
        <v>0</v>
      </c>
      <c r="T433" s="19">
        <v>0</v>
      </c>
      <c r="U433" s="20">
        <v>0</v>
      </c>
      <c r="V433" s="19">
        <v>0</v>
      </c>
      <c r="W433" s="118">
        <v>0</v>
      </c>
      <c r="X433" s="19">
        <v>4</v>
      </c>
      <c r="Y433" s="118">
        <v>40</v>
      </c>
      <c r="Z433" s="20">
        <v>21.052631578947366</v>
      </c>
      <c r="AA433" s="20">
        <v>0</v>
      </c>
      <c r="AB433" s="19">
        <v>12</v>
      </c>
      <c r="AC433" s="20">
        <v>14.457831325301203</v>
      </c>
      <c r="AD433" s="20">
        <v>74.509803921568633</v>
      </c>
      <c r="AE433" s="20">
        <v>53.191489361702125</v>
      </c>
      <c r="AF433" s="20">
        <v>37.5</v>
      </c>
      <c r="AG433" s="20">
        <v>63.218390804597703</v>
      </c>
      <c r="AH433" s="20">
        <v>73.846153846153854</v>
      </c>
      <c r="AI433" s="20">
        <v>9.2307692307692317</v>
      </c>
      <c r="AJ433" s="3">
        <v>709.375</v>
      </c>
      <c r="AK433" s="6">
        <v>0</v>
      </c>
      <c r="AL433" s="6">
        <v>111</v>
      </c>
      <c r="AM433" s="6">
        <v>0</v>
      </c>
      <c r="AN433" s="6">
        <v>0</v>
      </c>
      <c r="AO433" s="6">
        <v>0</v>
      </c>
      <c r="AP433" s="6">
        <v>0</v>
      </c>
      <c r="AQ433" s="6">
        <v>11</v>
      </c>
      <c r="AR433" s="6">
        <v>16</v>
      </c>
      <c r="AS433" s="6">
        <v>12.598425196850393</v>
      </c>
      <c r="AT433" s="138"/>
      <c r="AU433" s="138"/>
      <c r="AV433" s="138"/>
      <c r="AW433" s="138"/>
      <c r="AX433" s="138"/>
      <c r="AY433" s="6">
        <v>86.842105263157904</v>
      </c>
      <c r="AZ433" s="6">
        <v>0</v>
      </c>
      <c r="BA433" s="6">
        <v>0</v>
      </c>
      <c r="BB433" s="6">
        <v>0</v>
      </c>
      <c r="BC433" s="6">
        <v>8</v>
      </c>
      <c r="BD433" s="6">
        <v>6.3492063492063489</v>
      </c>
      <c r="BE433" s="6">
        <v>3</v>
      </c>
      <c r="BF433" s="6">
        <v>21.428571428571427</v>
      </c>
      <c r="BG433" s="6">
        <v>0</v>
      </c>
      <c r="BH433" s="6">
        <v>0</v>
      </c>
      <c r="BI433" s="6">
        <v>3</v>
      </c>
      <c r="BJ433" s="6">
        <v>25</v>
      </c>
      <c r="BK433" s="6">
        <v>14</v>
      </c>
    </row>
    <row r="434" spans="1:63" x14ac:dyDescent="0.35">
      <c r="A434" s="28">
        <v>428</v>
      </c>
      <c r="C434" s="18" t="s">
        <v>6</v>
      </c>
      <c r="D434" s="15">
        <v>366</v>
      </c>
      <c r="E434" s="19">
        <v>0</v>
      </c>
      <c r="F434" s="19">
        <v>0</v>
      </c>
      <c r="G434" s="19">
        <v>3</v>
      </c>
      <c r="H434" s="19">
        <v>154</v>
      </c>
      <c r="I434" s="19">
        <v>211</v>
      </c>
      <c r="J434" s="20">
        <v>51.092896174863391</v>
      </c>
      <c r="K434" s="20">
        <v>5</v>
      </c>
      <c r="L434" s="20">
        <v>12.195121951219512</v>
      </c>
      <c r="M434" s="19">
        <v>0</v>
      </c>
      <c r="N434" s="20">
        <v>0</v>
      </c>
      <c r="O434" s="20">
        <v>22</v>
      </c>
      <c r="P434" s="20">
        <v>66.666666666666657</v>
      </c>
      <c r="Q434" s="20">
        <v>44.897959183673471</v>
      </c>
      <c r="R434" s="19">
        <v>0</v>
      </c>
      <c r="S434" s="20">
        <v>0</v>
      </c>
      <c r="T434" s="19">
        <v>0</v>
      </c>
      <c r="U434" s="20">
        <v>0</v>
      </c>
      <c r="V434" s="19">
        <v>0</v>
      </c>
      <c r="W434" s="118">
        <v>0</v>
      </c>
      <c r="X434" s="19">
        <v>0</v>
      </c>
      <c r="Y434" s="118">
        <v>0</v>
      </c>
      <c r="Z434" s="20">
        <v>48.387096774193552</v>
      </c>
      <c r="AA434" s="20">
        <v>41.935483870967744</v>
      </c>
      <c r="AB434" s="19">
        <v>9</v>
      </c>
      <c r="AC434" s="20">
        <v>7.0866141732283463</v>
      </c>
      <c r="AD434" s="20">
        <v>75.675675675675677</v>
      </c>
      <c r="AE434" s="20">
        <v>68.75</v>
      </c>
      <c r="AF434" s="20">
        <v>100</v>
      </c>
      <c r="AG434" s="20">
        <v>73.611111111111114</v>
      </c>
      <c r="AH434" s="20">
        <v>35.185185185185183</v>
      </c>
      <c r="AI434" s="20">
        <v>34.25925925925926</v>
      </c>
      <c r="AJ434" s="3">
        <v>444.44444444444446</v>
      </c>
      <c r="AK434" s="6">
        <v>0</v>
      </c>
      <c r="AL434" s="6">
        <v>330</v>
      </c>
      <c r="AM434" s="6">
        <v>0</v>
      </c>
      <c r="AN434" s="6">
        <v>0</v>
      </c>
      <c r="AO434" s="6">
        <v>0</v>
      </c>
      <c r="AP434" s="6">
        <v>0</v>
      </c>
      <c r="AQ434" s="6">
        <v>18</v>
      </c>
      <c r="AR434" s="6">
        <v>5</v>
      </c>
      <c r="AS434" s="6">
        <v>1.392757660167131</v>
      </c>
      <c r="AT434" s="138">
        <v>0</v>
      </c>
      <c r="AU434" s="138">
        <v>0</v>
      </c>
      <c r="AV434" s="138">
        <v>0</v>
      </c>
      <c r="AW434" s="138">
        <v>1</v>
      </c>
      <c r="AX434" s="138">
        <v>1</v>
      </c>
      <c r="AY434" s="6">
        <v>9.9415204678362574</v>
      </c>
      <c r="AZ434" s="6">
        <v>0</v>
      </c>
      <c r="BA434" s="6">
        <v>0</v>
      </c>
      <c r="BB434" s="6">
        <v>48</v>
      </c>
      <c r="BC434" s="6">
        <v>41</v>
      </c>
      <c r="BD434" s="6">
        <v>11.1716621253406</v>
      </c>
      <c r="BE434" s="6">
        <v>0</v>
      </c>
      <c r="BF434" s="6">
        <v>0</v>
      </c>
      <c r="BG434" s="6">
        <v>0</v>
      </c>
      <c r="BH434" s="6">
        <v>0</v>
      </c>
      <c r="BI434" s="6">
        <v>36</v>
      </c>
      <c r="BJ434" s="6">
        <v>17.733990147783253</v>
      </c>
      <c r="BK434" s="6">
        <v>3</v>
      </c>
    </row>
    <row r="435" spans="1:63" x14ac:dyDescent="0.35">
      <c r="A435" s="28">
        <v>429</v>
      </c>
      <c r="C435" s="18" t="s">
        <v>10</v>
      </c>
      <c r="D435" s="15">
        <v>445</v>
      </c>
      <c r="E435" s="19">
        <v>3</v>
      </c>
      <c r="F435" s="19">
        <v>14</v>
      </c>
      <c r="G435" s="19">
        <v>10</v>
      </c>
      <c r="H435" s="19">
        <v>201</v>
      </c>
      <c r="I435" s="19">
        <v>224</v>
      </c>
      <c r="J435" s="20">
        <v>52.359550561797754</v>
      </c>
      <c r="K435" s="20">
        <v>0</v>
      </c>
      <c r="L435" s="20">
        <v>0</v>
      </c>
      <c r="M435" s="19">
        <v>0</v>
      </c>
      <c r="N435" s="20">
        <v>0</v>
      </c>
      <c r="O435" s="20">
        <v>25</v>
      </c>
      <c r="P435" s="20">
        <v>79.166666666666657</v>
      </c>
      <c r="Q435" s="20">
        <v>25.853658536585368</v>
      </c>
      <c r="R435" s="19">
        <v>0</v>
      </c>
      <c r="S435" s="20">
        <v>0</v>
      </c>
      <c r="T435" s="19">
        <v>0</v>
      </c>
      <c r="U435" s="20">
        <v>0</v>
      </c>
      <c r="V435" s="19">
        <v>0</v>
      </c>
      <c r="W435" s="118">
        <v>0</v>
      </c>
      <c r="X435" s="19">
        <v>0</v>
      </c>
      <c r="Y435" s="118">
        <v>0</v>
      </c>
      <c r="Z435" s="20">
        <v>22.58064516129032</v>
      </c>
      <c r="AA435" s="20">
        <v>67.741935483870961</v>
      </c>
      <c r="AB435" s="19">
        <v>3</v>
      </c>
      <c r="AC435" s="20">
        <v>2.054794520547945</v>
      </c>
      <c r="AD435" s="20">
        <v>81.632653061224488</v>
      </c>
      <c r="AE435" s="20">
        <v>59.615384615384613</v>
      </c>
      <c r="AF435" s="20">
        <v>100</v>
      </c>
      <c r="AG435" s="20">
        <v>70.430107526881727</v>
      </c>
      <c r="AH435" s="20">
        <v>30.49645390070922</v>
      </c>
      <c r="AI435" s="20">
        <v>39.00709219858156</v>
      </c>
      <c r="AJ435" s="3">
        <v>536.66666666666663</v>
      </c>
      <c r="AK435" s="6">
        <v>0</v>
      </c>
      <c r="AL435" s="6">
        <v>379</v>
      </c>
      <c r="AM435" s="6">
        <v>0</v>
      </c>
      <c r="AN435" s="6">
        <v>28</v>
      </c>
      <c r="AO435" s="6">
        <v>3</v>
      </c>
      <c r="AP435" s="6">
        <v>0</v>
      </c>
      <c r="AQ435" s="6">
        <v>18</v>
      </c>
      <c r="AR435" s="6">
        <v>24</v>
      </c>
      <c r="AS435" s="6">
        <v>5.4794520547945202</v>
      </c>
      <c r="AT435" s="138">
        <v>3</v>
      </c>
      <c r="AU435" s="138">
        <v>0</v>
      </c>
      <c r="AV435" s="138">
        <v>0</v>
      </c>
      <c r="AW435" s="138">
        <v>1</v>
      </c>
      <c r="AX435" s="138">
        <v>4</v>
      </c>
      <c r="AY435" s="6">
        <v>18.67321867321867</v>
      </c>
      <c r="AZ435" s="6">
        <v>0</v>
      </c>
      <c r="BA435" s="6">
        <v>0</v>
      </c>
      <c r="BB435" s="6">
        <v>59</v>
      </c>
      <c r="BC435" s="6">
        <v>18</v>
      </c>
      <c r="BD435" s="6">
        <v>4.10958904109589</v>
      </c>
      <c r="BE435" s="6">
        <v>0</v>
      </c>
      <c r="BF435" s="6">
        <v>0</v>
      </c>
      <c r="BG435" s="6">
        <v>10</v>
      </c>
      <c r="BH435" s="6">
        <v>4.9751243781094532</v>
      </c>
      <c r="BI435" s="6">
        <v>10</v>
      </c>
      <c r="BJ435" s="6">
        <v>4.6082949308755765</v>
      </c>
      <c r="BK435" s="6">
        <v>10</v>
      </c>
    </row>
    <row r="436" spans="1:63" x14ac:dyDescent="0.35">
      <c r="A436" s="28">
        <v>430</v>
      </c>
      <c r="C436" s="18" t="s">
        <v>277</v>
      </c>
      <c r="D436" s="15">
        <v>49</v>
      </c>
      <c r="E436" s="19">
        <v>0</v>
      </c>
      <c r="F436" s="19">
        <v>0</v>
      </c>
      <c r="G436" s="19">
        <v>10</v>
      </c>
      <c r="H436" s="19">
        <v>37</v>
      </c>
      <c r="I436" s="19">
        <v>0</v>
      </c>
      <c r="J436" s="20">
        <v>46.938775510204081</v>
      </c>
      <c r="K436" s="20">
        <v>4</v>
      </c>
      <c r="L436" s="20">
        <v>26.666666666666668</v>
      </c>
      <c r="M436" s="19">
        <v>0</v>
      </c>
      <c r="N436" s="20">
        <v>0</v>
      </c>
      <c r="O436" s="20">
        <v>3</v>
      </c>
      <c r="P436" s="20">
        <v>100</v>
      </c>
      <c r="Q436" s="20">
        <v>23.913043478260871</v>
      </c>
      <c r="R436" s="19">
        <v>0</v>
      </c>
      <c r="S436" s="20">
        <v>0</v>
      </c>
      <c r="T436" s="19">
        <v>0</v>
      </c>
      <c r="U436" s="20">
        <v>0</v>
      </c>
      <c r="V436" s="19">
        <v>0</v>
      </c>
      <c r="W436" s="118">
        <v>0</v>
      </c>
      <c r="X436" s="19">
        <v>0</v>
      </c>
      <c r="Y436" s="118">
        <v>0</v>
      </c>
      <c r="Z436" s="20">
        <v>33.333333333333329</v>
      </c>
      <c r="AA436" s="20">
        <v>33.333333333333329</v>
      </c>
      <c r="AB436" s="19">
        <v>0</v>
      </c>
      <c r="AC436" s="20">
        <v>0</v>
      </c>
      <c r="AD436" s="20">
        <v>100</v>
      </c>
      <c r="AE436" s="20">
        <v>30.76923076923077</v>
      </c>
      <c r="AF436" s="20">
        <v>100</v>
      </c>
      <c r="AG436" s="20">
        <v>67.857142857142861</v>
      </c>
      <c r="AH436" s="20">
        <v>0</v>
      </c>
      <c r="AI436" s="20">
        <v>39.130434782608695</v>
      </c>
      <c r="AJ436" s="3">
        <v>556.25</v>
      </c>
      <c r="AK436" s="6">
        <v>0</v>
      </c>
      <c r="AL436" s="6">
        <v>26</v>
      </c>
      <c r="AM436" s="6">
        <v>0</v>
      </c>
      <c r="AN436" s="6">
        <v>16</v>
      </c>
      <c r="AO436" s="6">
        <v>0</v>
      </c>
      <c r="AP436" s="6">
        <v>0</v>
      </c>
      <c r="AQ436" s="6">
        <v>0</v>
      </c>
      <c r="AR436" s="6">
        <v>10</v>
      </c>
      <c r="AS436" s="6">
        <v>22.222222222222221</v>
      </c>
      <c r="AT436" s="138">
        <v>0</v>
      </c>
      <c r="AU436" s="138">
        <v>1</v>
      </c>
      <c r="AV436" s="138">
        <v>0</v>
      </c>
      <c r="AW436" s="138">
        <v>0</v>
      </c>
      <c r="AX436" s="138">
        <v>1</v>
      </c>
      <c r="AY436" s="6">
        <v>59.523809523809526</v>
      </c>
      <c r="AZ436" s="6">
        <v>0</v>
      </c>
      <c r="BA436" s="6">
        <v>0</v>
      </c>
      <c r="BB436" s="6">
        <v>0</v>
      </c>
      <c r="BC436" s="6">
        <v>3</v>
      </c>
      <c r="BD436" s="6">
        <v>6.3829787234042552</v>
      </c>
      <c r="BE436" s="6">
        <v>0</v>
      </c>
      <c r="BF436" s="6">
        <v>0</v>
      </c>
      <c r="BG436" s="6">
        <v>3</v>
      </c>
      <c r="BH436" s="6">
        <v>8.8235294117647065</v>
      </c>
      <c r="BI436" s="6">
        <v>0</v>
      </c>
      <c r="BJ436" s="6">
        <v>0</v>
      </c>
      <c r="BK436" s="6">
        <v>10</v>
      </c>
    </row>
    <row r="437" spans="1:63" x14ac:dyDescent="0.35">
      <c r="A437" s="28">
        <v>431</v>
      </c>
      <c r="C437" s="18" t="s">
        <v>1</v>
      </c>
      <c r="D437" s="15">
        <v>340</v>
      </c>
      <c r="E437" s="19">
        <v>0</v>
      </c>
      <c r="F437" s="19">
        <v>3</v>
      </c>
      <c r="G437" s="19">
        <v>16</v>
      </c>
      <c r="H437" s="19">
        <v>278</v>
      </c>
      <c r="I437" s="19">
        <v>38</v>
      </c>
      <c r="J437" s="20">
        <v>56.470588235294116</v>
      </c>
      <c r="K437" s="20">
        <v>11</v>
      </c>
      <c r="L437" s="20">
        <v>9.5652173913043477</v>
      </c>
      <c r="M437" s="19">
        <v>0</v>
      </c>
      <c r="N437" s="20">
        <v>0</v>
      </c>
      <c r="O437" s="20">
        <v>22</v>
      </c>
      <c r="P437" s="20">
        <v>75.862068965517238</v>
      </c>
      <c r="Q437" s="20">
        <v>18.322981366459629</v>
      </c>
      <c r="R437" s="19">
        <v>0</v>
      </c>
      <c r="S437" s="20">
        <v>0</v>
      </c>
      <c r="T437" s="19">
        <v>0</v>
      </c>
      <c r="U437" s="20">
        <v>0</v>
      </c>
      <c r="V437" s="19">
        <v>0</v>
      </c>
      <c r="W437" s="118">
        <v>0</v>
      </c>
      <c r="X437" s="19">
        <v>0</v>
      </c>
      <c r="Y437" s="118">
        <v>0</v>
      </c>
      <c r="Z437" s="20">
        <v>39.473684210526315</v>
      </c>
      <c r="AA437" s="20">
        <v>33.333333333333329</v>
      </c>
      <c r="AB437" s="19">
        <v>29</v>
      </c>
      <c r="AC437" s="20">
        <v>11.553784860557768</v>
      </c>
      <c r="AD437" s="20">
        <v>81.512605042016801</v>
      </c>
      <c r="AE437" s="20">
        <v>71.951219512195124</v>
      </c>
      <c r="AF437" s="20">
        <v>50</v>
      </c>
      <c r="AG437" s="20">
        <v>79.012345679012341</v>
      </c>
      <c r="AH437" s="20">
        <v>27.111111111111114</v>
      </c>
      <c r="AI437" s="20">
        <v>32.888888888888893</v>
      </c>
      <c r="AJ437" s="3">
        <v>815.38461538461536</v>
      </c>
      <c r="AK437" s="6">
        <v>0</v>
      </c>
      <c r="AL437" s="6">
        <v>105</v>
      </c>
      <c r="AM437" s="6">
        <v>174</v>
      </c>
      <c r="AN437" s="6">
        <v>18</v>
      </c>
      <c r="AO437" s="6">
        <v>0</v>
      </c>
      <c r="AP437" s="6">
        <v>0</v>
      </c>
      <c r="AQ437" s="6">
        <v>26</v>
      </c>
      <c r="AR437" s="6">
        <v>37</v>
      </c>
      <c r="AS437" s="6">
        <v>11.077844311377245</v>
      </c>
      <c r="AT437" s="138">
        <v>0</v>
      </c>
      <c r="AU437" s="138">
        <v>0</v>
      </c>
      <c r="AV437" s="138">
        <v>0</v>
      </c>
      <c r="AW437" s="138">
        <v>0</v>
      </c>
      <c r="AX437" s="138">
        <v>0</v>
      </c>
      <c r="AY437" s="6">
        <v>29.253731343283583</v>
      </c>
      <c r="AZ437" s="6">
        <v>0</v>
      </c>
      <c r="BA437" s="6">
        <v>0</v>
      </c>
      <c r="BB437" s="6">
        <v>5</v>
      </c>
      <c r="BC437" s="6">
        <v>9</v>
      </c>
      <c r="BD437" s="6">
        <v>2.7027027027027026</v>
      </c>
      <c r="BE437" s="6">
        <v>0</v>
      </c>
      <c r="BF437" s="6">
        <v>0</v>
      </c>
      <c r="BG437" s="6">
        <v>5</v>
      </c>
      <c r="BH437" s="6">
        <v>1.7921146953405016</v>
      </c>
      <c r="BI437" s="6">
        <v>7</v>
      </c>
      <c r="BJ437" s="6">
        <v>17.948717948717949</v>
      </c>
      <c r="BK437" s="6">
        <v>16</v>
      </c>
    </row>
    <row r="438" spans="1:63" x14ac:dyDescent="0.35">
      <c r="A438" s="28">
        <v>432</v>
      </c>
      <c r="C438" s="18" t="s">
        <v>7</v>
      </c>
      <c r="D438" s="15">
        <v>2899</v>
      </c>
      <c r="E438" s="19">
        <v>13</v>
      </c>
      <c r="F438" s="19">
        <v>82</v>
      </c>
      <c r="G438" s="19">
        <v>79</v>
      </c>
      <c r="H438" s="19">
        <v>915</v>
      </c>
      <c r="I438" s="19">
        <v>1823</v>
      </c>
      <c r="J438" s="20">
        <v>53.604691272852712</v>
      </c>
      <c r="K438" s="20">
        <v>8</v>
      </c>
      <c r="L438" s="20">
        <v>5.0632911392405067</v>
      </c>
      <c r="M438" s="19">
        <v>3</v>
      </c>
      <c r="N438" s="20">
        <v>8.3333333333333321</v>
      </c>
      <c r="O438" s="20">
        <v>206</v>
      </c>
      <c r="P438" s="20">
        <v>78.571428571428569</v>
      </c>
      <c r="Q438" s="20">
        <v>72.22016992981159</v>
      </c>
      <c r="R438" s="19">
        <v>5</v>
      </c>
      <c r="S438" s="20">
        <v>11.904761904761903</v>
      </c>
      <c r="T438" s="19">
        <v>4</v>
      </c>
      <c r="U438" s="20">
        <v>25</v>
      </c>
      <c r="V438" s="19">
        <v>4</v>
      </c>
      <c r="W438" s="118">
        <v>17.391304347826086</v>
      </c>
      <c r="X438" s="19">
        <v>12</v>
      </c>
      <c r="Y438" s="118">
        <v>30.76923076923077</v>
      </c>
      <c r="Z438" s="20">
        <v>27.922077922077921</v>
      </c>
      <c r="AA438" s="20">
        <v>21.428571428571427</v>
      </c>
      <c r="AB438" s="19">
        <v>63</v>
      </c>
      <c r="AC438" s="20">
        <v>10.096153846153847</v>
      </c>
      <c r="AD438" s="20">
        <v>69.730941704035871</v>
      </c>
      <c r="AE438" s="20">
        <v>48.478260869565219</v>
      </c>
      <c r="AF438" s="20">
        <v>67.32673267326733</v>
      </c>
      <c r="AG438" s="20">
        <v>57.994923857868017</v>
      </c>
      <c r="AH438" s="20">
        <v>42.909760589318601</v>
      </c>
      <c r="AI438" s="20">
        <v>25.598526703499079</v>
      </c>
      <c r="AJ438" s="3">
        <v>375.56591211717711</v>
      </c>
      <c r="AK438" s="6">
        <v>4</v>
      </c>
      <c r="AL438" s="6">
        <v>2733</v>
      </c>
      <c r="AM438" s="6">
        <v>0</v>
      </c>
      <c r="AN438" s="6">
        <v>18</v>
      </c>
      <c r="AO438" s="6">
        <v>0</v>
      </c>
      <c r="AP438" s="6">
        <v>0</v>
      </c>
      <c r="AQ438" s="6">
        <v>75</v>
      </c>
      <c r="AR438" s="6">
        <v>220</v>
      </c>
      <c r="AS438" s="6">
        <v>7.8487334998216198</v>
      </c>
      <c r="AT438" s="138">
        <v>2</v>
      </c>
      <c r="AU438" s="138">
        <v>0</v>
      </c>
      <c r="AV438" s="138">
        <v>0</v>
      </c>
      <c r="AW438" s="138">
        <v>0</v>
      </c>
      <c r="AX438" s="138">
        <v>2</v>
      </c>
      <c r="AY438" s="6">
        <v>16.295213737668981</v>
      </c>
      <c r="AZ438" s="6">
        <v>6</v>
      </c>
      <c r="BA438" s="6">
        <v>3.870967741935484</v>
      </c>
      <c r="BB438" s="6">
        <v>280</v>
      </c>
      <c r="BC438" s="6">
        <v>1024</v>
      </c>
      <c r="BD438" s="6">
        <v>35.71677711893966</v>
      </c>
      <c r="BE438" s="6">
        <v>0</v>
      </c>
      <c r="BF438" s="6">
        <v>0</v>
      </c>
      <c r="BG438" s="6">
        <v>113</v>
      </c>
      <c r="BH438" s="6">
        <v>12.472406181015453</v>
      </c>
      <c r="BI438" s="6">
        <v>892</v>
      </c>
      <c r="BJ438" s="6">
        <v>49.418282548476455</v>
      </c>
      <c r="BK438" s="6">
        <v>79</v>
      </c>
    </row>
    <row r="439" spans="1:63" x14ac:dyDescent="0.35">
      <c r="A439" s="28">
        <v>433</v>
      </c>
      <c r="C439" s="18" t="s">
        <v>278</v>
      </c>
      <c r="D439" s="15">
        <v>370</v>
      </c>
      <c r="E439" s="19">
        <v>6</v>
      </c>
      <c r="F439" s="19">
        <v>21</v>
      </c>
      <c r="G439" s="19">
        <v>40</v>
      </c>
      <c r="H439" s="19">
        <v>272</v>
      </c>
      <c r="I439" s="19">
        <v>40</v>
      </c>
      <c r="J439" s="20">
        <v>53.243243243243242</v>
      </c>
      <c r="K439" s="20">
        <v>8</v>
      </c>
      <c r="L439" s="20">
        <v>5.6338028169014089</v>
      </c>
      <c r="M439" s="19">
        <v>0</v>
      </c>
      <c r="N439" s="20">
        <v>0</v>
      </c>
      <c r="O439" s="20">
        <v>14</v>
      </c>
      <c r="P439" s="20">
        <v>100</v>
      </c>
      <c r="Q439" s="20">
        <v>16.422287390029325</v>
      </c>
      <c r="R439" s="19">
        <v>0</v>
      </c>
      <c r="S439" s="20">
        <v>0</v>
      </c>
      <c r="T439" s="19">
        <v>6</v>
      </c>
      <c r="U439" s="20">
        <v>33.333333333333329</v>
      </c>
      <c r="V439" s="19">
        <v>0</v>
      </c>
      <c r="W439" s="118">
        <v>0</v>
      </c>
      <c r="X439" s="19">
        <v>6</v>
      </c>
      <c r="Y439" s="118">
        <v>23.076923076923077</v>
      </c>
      <c r="Z439" s="20">
        <v>11.971830985915492</v>
      </c>
      <c r="AA439" s="20">
        <v>70.422535211267601</v>
      </c>
      <c r="AB439" s="19">
        <v>24</v>
      </c>
      <c r="AC439" s="20">
        <v>10.212765957446807</v>
      </c>
      <c r="AD439" s="20">
        <v>87.288135593220346</v>
      </c>
      <c r="AE439" s="20">
        <v>64.102564102564102</v>
      </c>
      <c r="AF439" s="20">
        <v>56.521739130434781</v>
      </c>
      <c r="AG439" s="20">
        <v>76.113360323886639</v>
      </c>
      <c r="AH439" s="20">
        <v>23.611111111111111</v>
      </c>
      <c r="AI439" s="20">
        <v>47.222222222222221</v>
      </c>
      <c r="AJ439" s="3">
        <v>711.95652173913049</v>
      </c>
      <c r="AK439" s="6">
        <v>43</v>
      </c>
      <c r="AL439" s="6">
        <v>93</v>
      </c>
      <c r="AM439" s="6">
        <v>5</v>
      </c>
      <c r="AN439" s="6">
        <v>0</v>
      </c>
      <c r="AO439" s="6">
        <v>0</v>
      </c>
      <c r="AP439" s="6">
        <v>0</v>
      </c>
      <c r="AQ439" s="6">
        <v>214</v>
      </c>
      <c r="AR439" s="6">
        <v>52</v>
      </c>
      <c r="AS439" s="6">
        <v>14.092140921409213</v>
      </c>
      <c r="AT439" s="138">
        <v>2</v>
      </c>
      <c r="AU439" s="138">
        <v>0</v>
      </c>
      <c r="AV439" s="138">
        <v>1</v>
      </c>
      <c r="AW439" s="138">
        <v>0</v>
      </c>
      <c r="AX439" s="138">
        <v>3</v>
      </c>
      <c r="AY439" s="6">
        <v>21.883656509695289</v>
      </c>
      <c r="AZ439" s="6">
        <v>0</v>
      </c>
      <c r="BA439" s="6">
        <v>0</v>
      </c>
      <c r="BB439" s="6">
        <v>3</v>
      </c>
      <c r="BC439" s="6">
        <v>50</v>
      </c>
      <c r="BD439" s="6">
        <v>13.404825737265416</v>
      </c>
      <c r="BE439" s="6">
        <v>5</v>
      </c>
      <c r="BF439" s="6">
        <v>13.513513513513514</v>
      </c>
      <c r="BG439" s="6">
        <v>29</v>
      </c>
      <c r="BH439" s="6">
        <v>10.780669144981413</v>
      </c>
      <c r="BI439" s="6">
        <v>8</v>
      </c>
      <c r="BJ439" s="6">
        <v>24.242424242424242</v>
      </c>
      <c r="BK439" s="6">
        <v>40</v>
      </c>
    </row>
    <row r="440" spans="1:63" x14ac:dyDescent="0.35">
      <c r="A440" s="28">
        <v>434</v>
      </c>
      <c r="C440" s="18" t="s">
        <v>23</v>
      </c>
      <c r="D440" s="15">
        <v>5113</v>
      </c>
      <c r="E440" s="19">
        <v>121</v>
      </c>
      <c r="F440" s="19">
        <v>281</v>
      </c>
      <c r="G440" s="19">
        <v>534</v>
      </c>
      <c r="H440" s="19">
        <v>3762</v>
      </c>
      <c r="I440" s="19">
        <v>535</v>
      </c>
      <c r="J440" s="20">
        <v>46.528456874633292</v>
      </c>
      <c r="K440" s="20">
        <v>84</v>
      </c>
      <c r="L440" s="20">
        <v>3.1626506024096384</v>
      </c>
      <c r="M440" s="19">
        <v>11</v>
      </c>
      <c r="N440" s="20">
        <v>6.0773480662983426</v>
      </c>
      <c r="O440" s="20">
        <v>111</v>
      </c>
      <c r="P440" s="20">
        <v>80.869565217391298</v>
      </c>
      <c r="Q440" s="20">
        <v>7.0182900893236919</v>
      </c>
      <c r="R440" s="19">
        <v>5</v>
      </c>
      <c r="S440" s="20">
        <v>1.2626262626262625</v>
      </c>
      <c r="T440" s="19">
        <v>7</v>
      </c>
      <c r="U440" s="20">
        <v>2.8112449799196786</v>
      </c>
      <c r="V440" s="19">
        <v>15</v>
      </c>
      <c r="W440" s="118">
        <v>10.638297872340425</v>
      </c>
      <c r="X440" s="19">
        <v>21</v>
      </c>
      <c r="Y440" s="118">
        <v>5.3571428571428568</v>
      </c>
      <c r="Z440" s="20">
        <v>21.299500192233754</v>
      </c>
      <c r="AA440" s="20">
        <v>65.013456362937333</v>
      </c>
      <c r="AB440" s="19">
        <v>226</v>
      </c>
      <c r="AC440" s="20">
        <v>6.2970186681526892</v>
      </c>
      <c r="AD440" s="20">
        <v>89.822784810126578</v>
      </c>
      <c r="AE440" s="20">
        <v>71.331444759206803</v>
      </c>
      <c r="AF440" s="20">
        <v>68.082524271844662</v>
      </c>
      <c r="AG440" s="20">
        <v>86.118980169971664</v>
      </c>
      <c r="AH440" s="20">
        <v>32.342233009708735</v>
      </c>
      <c r="AI440" s="20">
        <v>34.739077669902912</v>
      </c>
      <c r="AJ440" s="3">
        <v>779.34537246049661</v>
      </c>
      <c r="AK440" s="6">
        <v>16</v>
      </c>
      <c r="AL440" s="6">
        <v>1700</v>
      </c>
      <c r="AM440" s="6">
        <v>2039</v>
      </c>
      <c r="AN440" s="6">
        <v>69</v>
      </c>
      <c r="AO440" s="6">
        <v>3</v>
      </c>
      <c r="AP440" s="6">
        <v>1002</v>
      </c>
      <c r="AQ440" s="6">
        <v>178</v>
      </c>
      <c r="AR440" s="6">
        <v>1332</v>
      </c>
      <c r="AS440" s="6">
        <v>26.871091385918906</v>
      </c>
      <c r="AT440" s="138">
        <v>28</v>
      </c>
      <c r="AU440" s="138">
        <v>0</v>
      </c>
      <c r="AV440" s="138">
        <v>19</v>
      </c>
      <c r="AW440" s="138">
        <v>63</v>
      </c>
      <c r="AX440" s="138">
        <v>110</v>
      </c>
      <c r="AY440" s="6">
        <v>47.535353535353536</v>
      </c>
      <c r="AZ440" s="6">
        <v>16</v>
      </c>
      <c r="BA440" s="6">
        <v>0.61326178612495208</v>
      </c>
      <c r="BB440" s="6">
        <v>78</v>
      </c>
      <c r="BC440" s="6">
        <v>190</v>
      </c>
      <c r="BD440" s="6">
        <v>3.74384236453202</v>
      </c>
      <c r="BE440" s="6">
        <v>16</v>
      </c>
      <c r="BF440" s="6">
        <v>3.0131826741996233</v>
      </c>
      <c r="BG440" s="6">
        <v>113</v>
      </c>
      <c r="BH440" s="6">
        <v>3.0270559871417091</v>
      </c>
      <c r="BI440" s="6">
        <v>27</v>
      </c>
      <c r="BJ440" s="6">
        <v>5.0373134328358207</v>
      </c>
      <c r="BK440" s="6">
        <v>534</v>
      </c>
    </row>
    <row r="441" spans="1:63" x14ac:dyDescent="0.35">
      <c r="A441" s="28">
        <v>435</v>
      </c>
      <c r="C441" s="18" t="s">
        <v>19</v>
      </c>
      <c r="D441" s="15">
        <v>308</v>
      </c>
      <c r="E441" s="19">
        <v>8</v>
      </c>
      <c r="F441" s="19">
        <v>16</v>
      </c>
      <c r="G441" s="19">
        <v>40</v>
      </c>
      <c r="H441" s="19">
        <v>214</v>
      </c>
      <c r="I441" s="19">
        <v>38</v>
      </c>
      <c r="J441" s="20">
        <v>60.389610389610397</v>
      </c>
      <c r="K441" s="20">
        <v>5</v>
      </c>
      <c r="L441" s="20">
        <v>3.2679738562091507</v>
      </c>
      <c r="M441" s="19">
        <v>0</v>
      </c>
      <c r="N441" s="20">
        <v>0</v>
      </c>
      <c r="O441" s="20">
        <v>12</v>
      </c>
      <c r="P441" s="20">
        <v>100</v>
      </c>
      <c r="Q441" s="20">
        <v>5.8181818181818183</v>
      </c>
      <c r="R441" s="19">
        <v>0</v>
      </c>
      <c r="S441" s="20">
        <v>0</v>
      </c>
      <c r="T441" s="19">
        <v>0</v>
      </c>
      <c r="U441" s="20">
        <v>0</v>
      </c>
      <c r="V441" s="19">
        <v>0</v>
      </c>
      <c r="W441" s="118">
        <v>0</v>
      </c>
      <c r="X441" s="19">
        <v>0</v>
      </c>
      <c r="Y441" s="118">
        <v>0</v>
      </c>
      <c r="Z441" s="20">
        <v>12.658227848101266</v>
      </c>
      <c r="AA441" s="20">
        <v>69.620253164556971</v>
      </c>
      <c r="AB441" s="19">
        <v>16</v>
      </c>
      <c r="AC441" s="20">
        <v>8.2051282051282044</v>
      </c>
      <c r="AD441" s="20">
        <v>84</v>
      </c>
      <c r="AE441" s="20">
        <v>66.153846153846146</v>
      </c>
      <c r="AF441" s="20">
        <v>48.717948717948715</v>
      </c>
      <c r="AG441" s="20">
        <v>76.331360946745562</v>
      </c>
      <c r="AH441" s="20">
        <v>32.31707317073171</v>
      </c>
      <c r="AI441" s="20">
        <v>38.414634146341463</v>
      </c>
      <c r="AJ441" s="3">
        <v>575</v>
      </c>
      <c r="AK441" s="6">
        <v>16</v>
      </c>
      <c r="AL441" s="6">
        <v>160</v>
      </c>
      <c r="AM441" s="6">
        <v>11</v>
      </c>
      <c r="AN441" s="6">
        <v>70</v>
      </c>
      <c r="AO441" s="6">
        <v>0</v>
      </c>
      <c r="AP441" s="6">
        <v>0</v>
      </c>
      <c r="AQ441" s="6">
        <v>34</v>
      </c>
      <c r="AR441" s="6">
        <v>58</v>
      </c>
      <c r="AS441" s="6">
        <v>19.93127147766323</v>
      </c>
      <c r="AT441" s="138">
        <v>0</v>
      </c>
      <c r="AU441" s="138">
        <v>0</v>
      </c>
      <c r="AV441" s="138">
        <v>1</v>
      </c>
      <c r="AW441" s="138">
        <v>0</v>
      </c>
      <c r="AX441" s="138">
        <v>1</v>
      </c>
      <c r="AY441" s="6">
        <v>30.76923076923077</v>
      </c>
      <c r="AZ441" s="6">
        <v>0</v>
      </c>
      <c r="BA441" s="6">
        <v>0</v>
      </c>
      <c r="BB441" s="6">
        <v>0</v>
      </c>
      <c r="BC441" s="6">
        <v>27</v>
      </c>
      <c r="BD441" s="6">
        <v>8.7662337662337659</v>
      </c>
      <c r="BE441" s="6">
        <v>0</v>
      </c>
      <c r="BF441" s="6">
        <v>0</v>
      </c>
      <c r="BG441" s="6">
        <v>15</v>
      </c>
      <c r="BH441" s="6">
        <v>7.0754716981132075</v>
      </c>
      <c r="BI441" s="6">
        <v>6</v>
      </c>
      <c r="BJ441" s="6">
        <v>16.216216216216218</v>
      </c>
      <c r="BK441" s="6">
        <v>40</v>
      </c>
    </row>
    <row r="442" spans="1:63" x14ac:dyDescent="0.35">
      <c r="A442" s="28">
        <v>436</v>
      </c>
      <c r="C442" s="18" t="s">
        <v>12</v>
      </c>
      <c r="D442" s="15">
        <v>184</v>
      </c>
      <c r="E442" s="19">
        <v>3</v>
      </c>
      <c r="F442" s="19">
        <v>11</v>
      </c>
      <c r="G442" s="19">
        <v>15</v>
      </c>
      <c r="H442" s="19">
        <v>153</v>
      </c>
      <c r="I442" s="19">
        <v>10</v>
      </c>
      <c r="J442" s="20">
        <v>47.282608695652172</v>
      </c>
      <c r="K442" s="20">
        <v>10</v>
      </c>
      <c r="L442" s="20">
        <v>8.1300813008130071</v>
      </c>
      <c r="M442" s="19">
        <v>0</v>
      </c>
      <c r="N442" s="20">
        <v>0</v>
      </c>
      <c r="O442" s="20">
        <v>3</v>
      </c>
      <c r="P442" s="20">
        <v>0</v>
      </c>
      <c r="Q442" s="20">
        <v>1.7751479289940828</v>
      </c>
      <c r="R442" s="19">
        <v>0</v>
      </c>
      <c r="S442" s="20">
        <v>0</v>
      </c>
      <c r="T442" s="19">
        <v>0</v>
      </c>
      <c r="U442" s="20">
        <v>0</v>
      </c>
      <c r="V442" s="19">
        <v>0</v>
      </c>
      <c r="W442" s="118">
        <v>0</v>
      </c>
      <c r="X442" s="19">
        <v>0</v>
      </c>
      <c r="Y442" s="118">
        <v>0</v>
      </c>
      <c r="Z442" s="20">
        <v>14.912280701754385</v>
      </c>
      <c r="AA442" s="20">
        <v>74.561403508771932</v>
      </c>
      <c r="AB442" s="19">
        <v>14</v>
      </c>
      <c r="AC442" s="20">
        <v>11.570247933884298</v>
      </c>
      <c r="AD442" s="20">
        <v>69.512195121951208</v>
      </c>
      <c r="AE442" s="20">
        <v>62.857142857142854</v>
      </c>
      <c r="AF442" s="20">
        <v>55.405405405405403</v>
      </c>
      <c r="AG442" s="20">
        <v>78.313253012048193</v>
      </c>
      <c r="AH442" s="20">
        <v>21.929824561403507</v>
      </c>
      <c r="AI442" s="20">
        <v>55.26315789473685</v>
      </c>
      <c r="AJ442" s="3">
        <v>757.14285714285711</v>
      </c>
      <c r="AK442" s="6">
        <v>0</v>
      </c>
      <c r="AL442" s="6">
        <v>35</v>
      </c>
      <c r="AM442" s="6">
        <v>0</v>
      </c>
      <c r="AN442" s="6">
        <v>44</v>
      </c>
      <c r="AO442" s="6">
        <v>0</v>
      </c>
      <c r="AP442" s="6">
        <v>13</v>
      </c>
      <c r="AQ442" s="6">
        <v>68</v>
      </c>
      <c r="AR442" s="6">
        <v>84</v>
      </c>
      <c r="AS442" s="6">
        <v>45.901639344262293</v>
      </c>
      <c r="AT442" s="138">
        <v>0</v>
      </c>
      <c r="AU442" s="138">
        <v>0</v>
      </c>
      <c r="AV442" s="138">
        <v>0</v>
      </c>
      <c r="AW442" s="138">
        <v>5</v>
      </c>
      <c r="AX442" s="138">
        <v>5</v>
      </c>
      <c r="AY442" s="6">
        <v>65.363128491620117</v>
      </c>
      <c r="AZ442" s="6">
        <v>0</v>
      </c>
      <c r="BA442" s="6">
        <v>0</v>
      </c>
      <c r="BB442" s="6">
        <v>0</v>
      </c>
      <c r="BC442" s="6">
        <v>28</v>
      </c>
      <c r="BD442" s="6">
        <v>14.893617021276595</v>
      </c>
      <c r="BE442" s="6">
        <v>0</v>
      </c>
      <c r="BF442" s="6">
        <v>0</v>
      </c>
      <c r="BG442" s="6">
        <v>17</v>
      </c>
      <c r="BH442" s="6">
        <v>11.409395973154362</v>
      </c>
      <c r="BI442" s="6">
        <v>4</v>
      </c>
      <c r="BJ442" s="6">
        <v>100</v>
      </c>
      <c r="BK442" s="6">
        <v>15</v>
      </c>
    </row>
    <row r="443" spans="1:63" x14ac:dyDescent="0.35">
      <c r="A443" s="28">
        <v>437</v>
      </c>
      <c r="C443" s="18" t="s">
        <v>13</v>
      </c>
      <c r="D443" s="15">
        <v>95</v>
      </c>
      <c r="E443" s="19">
        <v>0</v>
      </c>
      <c r="F443" s="19">
        <v>0</v>
      </c>
      <c r="G443" s="19">
        <v>10</v>
      </c>
      <c r="H443" s="19">
        <v>72</v>
      </c>
      <c r="I443" s="19">
        <v>12</v>
      </c>
      <c r="J443" s="20">
        <v>50.526315789473685</v>
      </c>
      <c r="K443" s="20">
        <v>7</v>
      </c>
      <c r="L443" s="20">
        <v>18.421052631578945</v>
      </c>
      <c r="M443" s="19">
        <v>0</v>
      </c>
      <c r="N443" s="20">
        <v>0</v>
      </c>
      <c r="O443" s="20">
        <v>0</v>
      </c>
      <c r="P443" s="20">
        <v>0</v>
      </c>
      <c r="Q443" s="20">
        <v>32.222222222222221</v>
      </c>
      <c r="R443" s="19">
        <v>0</v>
      </c>
      <c r="S443" s="20">
        <v>0</v>
      </c>
      <c r="T443" s="19">
        <v>0</v>
      </c>
      <c r="U443" s="20">
        <v>0</v>
      </c>
      <c r="V443" s="19">
        <v>0</v>
      </c>
      <c r="W443" s="118">
        <v>0</v>
      </c>
      <c r="X443" s="19">
        <v>0</v>
      </c>
      <c r="Y443" s="118">
        <v>0</v>
      </c>
      <c r="Z443" s="20">
        <v>13.888888888888889</v>
      </c>
      <c r="AA443" s="20">
        <v>38.888888888888893</v>
      </c>
      <c r="AB443" s="19">
        <v>0</v>
      </c>
      <c r="AC443" s="20">
        <v>0</v>
      </c>
      <c r="AD443" s="20">
        <v>57.142857142857139</v>
      </c>
      <c r="AE443" s="20">
        <v>51.515151515151516</v>
      </c>
      <c r="AF443" s="20">
        <v>28.571428571428569</v>
      </c>
      <c r="AG443" s="20">
        <v>56.36363636363636</v>
      </c>
      <c r="AH443" s="20">
        <v>22.448979591836736</v>
      </c>
      <c r="AI443" s="20">
        <v>40.816326530612244</v>
      </c>
      <c r="AJ443" s="3">
        <v>521.42857142857144</v>
      </c>
      <c r="AK443" s="6">
        <v>0</v>
      </c>
      <c r="AL443" s="6">
        <v>77</v>
      </c>
      <c r="AM443" s="6">
        <v>0</v>
      </c>
      <c r="AN443" s="6">
        <v>15</v>
      </c>
      <c r="AO443" s="6">
        <v>0</v>
      </c>
      <c r="AP443" s="6">
        <v>0</v>
      </c>
      <c r="AQ443" s="6">
        <v>0</v>
      </c>
      <c r="AR443" s="6">
        <v>12</v>
      </c>
      <c r="AS443" s="6">
        <v>14.285714285714285</v>
      </c>
      <c r="AT443" s="138">
        <v>0</v>
      </c>
      <c r="AU443" s="138">
        <v>16</v>
      </c>
      <c r="AV443" s="138">
        <v>0</v>
      </c>
      <c r="AW443" s="138">
        <v>0</v>
      </c>
      <c r="AX443" s="138">
        <v>16</v>
      </c>
      <c r="AY443" s="6">
        <v>44.086021505376344</v>
      </c>
      <c r="AZ443" s="6">
        <v>4</v>
      </c>
      <c r="BA443" s="6">
        <v>10.256410256410255</v>
      </c>
      <c r="BB443" s="6">
        <v>0</v>
      </c>
      <c r="BC443" s="6">
        <v>14</v>
      </c>
      <c r="BD443" s="6">
        <v>14.893617021276595</v>
      </c>
      <c r="BE443" s="6">
        <v>0</v>
      </c>
      <c r="BF443" s="6">
        <v>0</v>
      </c>
      <c r="BG443" s="6">
        <v>13</v>
      </c>
      <c r="BH443" s="6">
        <v>18.055555555555554</v>
      </c>
      <c r="BI443" s="6">
        <v>5</v>
      </c>
      <c r="BJ443" s="6">
        <v>31.25</v>
      </c>
      <c r="BK443" s="6">
        <v>10</v>
      </c>
    </row>
    <row r="444" spans="1:63" x14ac:dyDescent="0.35">
      <c r="A444" s="28">
        <v>438</v>
      </c>
      <c r="C444" s="18" t="s">
        <v>4</v>
      </c>
      <c r="D444" s="15">
        <v>1539</v>
      </c>
      <c r="E444" s="19">
        <v>3</v>
      </c>
      <c r="F444" s="19">
        <v>10</v>
      </c>
      <c r="G444" s="19">
        <v>23</v>
      </c>
      <c r="H444" s="19">
        <v>452</v>
      </c>
      <c r="I444" s="19">
        <v>1046</v>
      </c>
      <c r="J444" s="20">
        <v>51.137102014294996</v>
      </c>
      <c r="K444" s="20">
        <v>8</v>
      </c>
      <c r="L444" s="20">
        <v>8</v>
      </c>
      <c r="M444" s="19">
        <v>0</v>
      </c>
      <c r="N444" s="20">
        <v>0</v>
      </c>
      <c r="O444" s="20">
        <v>93</v>
      </c>
      <c r="P444" s="20">
        <v>71.910112359550567</v>
      </c>
      <c r="Q444" s="20">
        <v>70.816044260027667</v>
      </c>
      <c r="R444" s="19">
        <v>0</v>
      </c>
      <c r="S444" s="20">
        <v>0</v>
      </c>
      <c r="T444" s="19">
        <v>0</v>
      </c>
      <c r="U444" s="20">
        <v>0</v>
      </c>
      <c r="V444" s="19">
        <v>0</v>
      </c>
      <c r="W444" s="20">
        <v>0</v>
      </c>
      <c r="X444" s="19">
        <v>0</v>
      </c>
      <c r="Y444" s="20">
        <v>0</v>
      </c>
      <c r="Z444" s="20">
        <v>32.692307692307693</v>
      </c>
      <c r="AA444" s="20">
        <v>39.42307692307692</v>
      </c>
      <c r="AB444" s="19">
        <v>19</v>
      </c>
      <c r="AC444" s="20">
        <v>5.4285714285714288</v>
      </c>
      <c r="AD444" s="20">
        <v>79.824561403508781</v>
      </c>
      <c r="AE444" s="20">
        <v>58.685446009389672</v>
      </c>
      <c r="AF444" s="20">
        <v>89.795918367346943</v>
      </c>
      <c r="AG444" s="20">
        <v>68.84816753926701</v>
      </c>
      <c r="AH444" s="20">
        <v>35.384615384615387</v>
      </c>
      <c r="AI444" s="20">
        <v>26.769230769230766</v>
      </c>
      <c r="AJ444" s="3">
        <v>413.07053941908714</v>
      </c>
      <c r="AK444" s="6">
        <v>3</v>
      </c>
      <c r="AL444" s="6">
        <v>1367</v>
      </c>
      <c r="AM444" s="6">
        <v>0</v>
      </c>
      <c r="AN444" s="6">
        <v>0</v>
      </c>
      <c r="AO444" s="6">
        <v>5</v>
      </c>
      <c r="AP444" s="6">
        <v>3</v>
      </c>
      <c r="AQ444" s="6">
        <v>111</v>
      </c>
      <c r="AR444" s="6">
        <v>70</v>
      </c>
      <c r="AS444" s="6">
        <v>4.742547425474255</v>
      </c>
      <c r="AT444" s="138">
        <v>2</v>
      </c>
      <c r="AU444" s="138">
        <v>0</v>
      </c>
      <c r="AV444" s="138">
        <v>0</v>
      </c>
      <c r="AW444" s="138">
        <v>3</v>
      </c>
      <c r="AX444" s="138">
        <v>5</v>
      </c>
      <c r="AY444" s="6">
        <v>10.596491228070175</v>
      </c>
      <c r="AZ444" s="6">
        <v>0</v>
      </c>
      <c r="BA444" s="6">
        <v>0</v>
      </c>
      <c r="BB444" s="6">
        <v>206</v>
      </c>
      <c r="BC444" s="6">
        <v>254</v>
      </c>
      <c r="BD444" s="6">
        <v>16.68856767411301</v>
      </c>
      <c r="BE444" s="6">
        <v>0</v>
      </c>
      <c r="BF444" s="6">
        <v>0</v>
      </c>
      <c r="BG444" s="6">
        <v>14</v>
      </c>
      <c r="BH444" s="6">
        <v>3.1042128603104215</v>
      </c>
      <c r="BI444" s="6">
        <v>233</v>
      </c>
      <c r="BJ444" s="6">
        <v>22.599418040737149</v>
      </c>
      <c r="BK444" s="6">
        <v>23</v>
      </c>
    </row>
    <row r="445" spans="1:63" x14ac:dyDescent="0.35">
      <c r="A445" s="28">
        <v>439</v>
      </c>
      <c r="C445" s="18" t="s">
        <v>279</v>
      </c>
      <c r="D445" s="15">
        <v>289</v>
      </c>
      <c r="E445" s="19">
        <v>5</v>
      </c>
      <c r="F445" s="19">
        <v>14</v>
      </c>
      <c r="G445" s="19">
        <v>47</v>
      </c>
      <c r="H445" s="19">
        <v>223</v>
      </c>
      <c r="I445" s="19">
        <v>3</v>
      </c>
      <c r="J445" s="20">
        <v>54.325259515570934</v>
      </c>
      <c r="K445" s="20">
        <v>7</v>
      </c>
      <c r="L445" s="20">
        <v>4.4303797468354427</v>
      </c>
      <c r="M445" s="19">
        <v>0</v>
      </c>
      <c r="N445" s="20">
        <v>0</v>
      </c>
      <c r="O445" s="20">
        <v>14</v>
      </c>
      <c r="P445" s="20">
        <v>75</v>
      </c>
      <c r="Q445" s="20">
        <v>3.5294117647058822</v>
      </c>
      <c r="R445" s="19">
        <v>0</v>
      </c>
      <c r="S445" s="20">
        <v>0</v>
      </c>
      <c r="T445" s="19">
        <v>0</v>
      </c>
      <c r="U445" s="20">
        <v>0</v>
      </c>
      <c r="V445" s="19">
        <v>6</v>
      </c>
      <c r="W445" s="20">
        <v>33.333333333333329</v>
      </c>
      <c r="X445" s="19">
        <v>3</v>
      </c>
      <c r="Y445" s="20">
        <v>10</v>
      </c>
      <c r="Z445" s="20">
        <v>20.666666666666668</v>
      </c>
      <c r="AA445" s="20">
        <v>49.333333333333336</v>
      </c>
      <c r="AB445" s="19">
        <v>10</v>
      </c>
      <c r="AC445" s="20">
        <v>5.2356020942408374</v>
      </c>
      <c r="AD445" s="20">
        <v>81.05263157894737</v>
      </c>
      <c r="AE445" s="20">
        <v>64.661654135338338</v>
      </c>
      <c r="AF445" s="20">
        <v>60.465116279069761</v>
      </c>
      <c r="AG445" s="20">
        <v>76.785714285714292</v>
      </c>
      <c r="AH445" s="20">
        <v>36.263736263736263</v>
      </c>
      <c r="AI445" s="20">
        <v>30.76923076923077</v>
      </c>
      <c r="AJ445" s="3">
        <v>520.83333333333337</v>
      </c>
      <c r="AK445" s="6">
        <v>11</v>
      </c>
      <c r="AL445" s="6">
        <v>151</v>
      </c>
      <c r="AM445" s="6">
        <v>0</v>
      </c>
      <c r="AN445" s="6">
        <v>0</v>
      </c>
      <c r="AO445" s="6">
        <v>0</v>
      </c>
      <c r="AP445" s="6">
        <v>0</v>
      </c>
      <c r="AQ445" s="6">
        <v>118</v>
      </c>
      <c r="AR445" s="6">
        <v>68</v>
      </c>
      <c r="AS445" s="6">
        <v>23.943661971830984</v>
      </c>
      <c r="AT445" s="138">
        <v>2</v>
      </c>
      <c r="AU445" s="138">
        <v>0</v>
      </c>
      <c r="AV445" s="138">
        <v>3</v>
      </c>
      <c r="AW445" s="138">
        <v>0</v>
      </c>
      <c r="AX445" s="138">
        <v>5</v>
      </c>
      <c r="AY445" s="6">
        <v>62.989323843416365</v>
      </c>
      <c r="AZ445" s="6">
        <v>0</v>
      </c>
      <c r="BA445" s="6">
        <v>0</v>
      </c>
      <c r="BB445" s="6">
        <v>0</v>
      </c>
      <c r="BC445" s="6">
        <v>77</v>
      </c>
      <c r="BD445" s="6">
        <v>26.643598615916954</v>
      </c>
      <c r="BE445" s="6">
        <v>3</v>
      </c>
      <c r="BF445" s="6">
        <v>6.8181818181818175</v>
      </c>
      <c r="BG445" s="6">
        <v>60</v>
      </c>
      <c r="BH445" s="6">
        <v>27.522935779816514</v>
      </c>
      <c r="BI445" s="6">
        <v>4</v>
      </c>
      <c r="BJ445" s="6">
        <v>100</v>
      </c>
      <c r="BK445" s="6">
        <v>47</v>
      </c>
    </row>
    <row r="446" spans="1:63" x14ac:dyDescent="0.35">
      <c r="A446" s="28">
        <v>440</v>
      </c>
      <c r="C446" s="18" t="s">
        <v>15</v>
      </c>
      <c r="D446" s="15">
        <v>286</v>
      </c>
      <c r="E446" s="19">
        <v>0</v>
      </c>
      <c r="F446" s="19">
        <v>7</v>
      </c>
      <c r="G446" s="19">
        <v>9</v>
      </c>
      <c r="H446" s="19">
        <v>196</v>
      </c>
      <c r="I446" s="19">
        <v>73</v>
      </c>
      <c r="J446" s="20">
        <v>50.349650349650354</v>
      </c>
      <c r="K446" s="20">
        <v>7</v>
      </c>
      <c r="L446" s="20">
        <v>11.475409836065573</v>
      </c>
      <c r="M446" s="19">
        <v>0</v>
      </c>
      <c r="N446" s="20">
        <v>0</v>
      </c>
      <c r="O446" s="20">
        <v>30</v>
      </c>
      <c r="P446" s="20">
        <v>66.666666666666657</v>
      </c>
      <c r="Q446" s="20">
        <v>40.298507462686565</v>
      </c>
      <c r="R446" s="19">
        <v>0</v>
      </c>
      <c r="S446" s="20">
        <v>0</v>
      </c>
      <c r="T446" s="19">
        <v>0</v>
      </c>
      <c r="U446" s="20">
        <v>0</v>
      </c>
      <c r="V446" s="19">
        <v>0</v>
      </c>
      <c r="W446" s="20">
        <v>0</v>
      </c>
      <c r="X446" s="19">
        <v>0</v>
      </c>
      <c r="Y446" s="20">
        <v>0</v>
      </c>
      <c r="Z446" s="20">
        <v>21.428571428571427</v>
      </c>
      <c r="AA446" s="20">
        <v>33.928571428571431</v>
      </c>
      <c r="AB446" s="19">
        <v>5</v>
      </c>
      <c r="AC446" s="20">
        <v>3.90625</v>
      </c>
      <c r="AD446" s="20">
        <v>72.631578947368425</v>
      </c>
      <c r="AE446" s="20">
        <v>52.475247524752476</v>
      </c>
      <c r="AF446" s="20">
        <v>100</v>
      </c>
      <c r="AG446" s="20">
        <v>62.146892655367239</v>
      </c>
      <c r="AH446" s="20">
        <v>30.357142857142854</v>
      </c>
      <c r="AI446" s="20">
        <v>43.75</v>
      </c>
      <c r="AJ446" s="3">
        <v>412</v>
      </c>
      <c r="AK446" s="6">
        <v>0</v>
      </c>
      <c r="AL446" s="6">
        <v>190</v>
      </c>
      <c r="AM446" s="6">
        <v>0</v>
      </c>
      <c r="AN446" s="6">
        <v>34</v>
      </c>
      <c r="AO446" s="6">
        <v>0</v>
      </c>
      <c r="AP446" s="6">
        <v>30</v>
      </c>
      <c r="AQ446" s="6">
        <v>20</v>
      </c>
      <c r="AR446" s="6">
        <v>9</v>
      </c>
      <c r="AS446" s="6">
        <v>3.2374100719424459</v>
      </c>
      <c r="AT446" s="138">
        <v>1</v>
      </c>
      <c r="AU446" s="138">
        <v>0</v>
      </c>
      <c r="AV446" s="138">
        <v>1</v>
      </c>
      <c r="AW446" s="138">
        <v>4</v>
      </c>
      <c r="AX446" s="138">
        <v>6</v>
      </c>
      <c r="AY446" s="6">
        <v>31.272727272727273</v>
      </c>
      <c r="AZ446" s="6">
        <v>0</v>
      </c>
      <c r="BA446" s="6">
        <v>0</v>
      </c>
      <c r="BB446" s="6">
        <v>12</v>
      </c>
      <c r="BC446" s="6">
        <v>27</v>
      </c>
      <c r="BD446" s="6">
        <v>9.4736842105263168</v>
      </c>
      <c r="BE446" s="6">
        <v>0</v>
      </c>
      <c r="BF446" s="6">
        <v>0</v>
      </c>
      <c r="BG446" s="6">
        <v>12</v>
      </c>
      <c r="BH446" s="6">
        <v>6.0606060606060606</v>
      </c>
      <c r="BI446" s="6">
        <v>17</v>
      </c>
      <c r="BJ446" s="6">
        <v>22.972972972972975</v>
      </c>
      <c r="BK446" s="6">
        <v>9</v>
      </c>
    </row>
    <row r="447" spans="1:63" x14ac:dyDescent="0.35">
      <c r="A447" s="28">
        <v>441</v>
      </c>
      <c r="C447" s="18" t="s">
        <v>135</v>
      </c>
      <c r="D447" s="15">
        <v>70</v>
      </c>
      <c r="E447" s="19">
        <v>0</v>
      </c>
      <c r="F447" s="19">
        <v>0</v>
      </c>
      <c r="G447" s="19">
        <v>0</v>
      </c>
      <c r="H447" s="19">
        <v>43</v>
      </c>
      <c r="I447" s="19">
        <v>31</v>
      </c>
      <c r="J447" s="20">
        <v>54.285714285714285</v>
      </c>
      <c r="K447" s="20">
        <v>0</v>
      </c>
      <c r="L447" s="20">
        <v>0</v>
      </c>
      <c r="M447" s="19">
        <v>0</v>
      </c>
      <c r="N447" s="20">
        <v>0</v>
      </c>
      <c r="O447" s="20">
        <v>10</v>
      </c>
      <c r="P447" s="20">
        <v>100</v>
      </c>
      <c r="Q447" s="20">
        <v>44</v>
      </c>
      <c r="R447" s="19">
        <v>0</v>
      </c>
      <c r="S447" s="20">
        <v>0</v>
      </c>
      <c r="T447" s="19">
        <v>0</v>
      </c>
      <c r="U447" s="20">
        <v>0</v>
      </c>
      <c r="V447" s="19">
        <v>0</v>
      </c>
      <c r="W447" s="20">
        <v>0</v>
      </c>
      <c r="X447" s="19">
        <v>0</v>
      </c>
      <c r="Y447" s="20">
        <v>0</v>
      </c>
      <c r="Z447" s="20">
        <v>33.333333333333329</v>
      </c>
      <c r="AA447" s="20">
        <v>20</v>
      </c>
      <c r="AB447" s="19">
        <v>0</v>
      </c>
      <c r="AC447" s="20">
        <v>0</v>
      </c>
      <c r="AD447" s="20">
        <v>50</v>
      </c>
      <c r="AE447" s="20">
        <v>52</v>
      </c>
      <c r="AF447" s="20">
        <v>0</v>
      </c>
      <c r="AG447" s="20">
        <v>66.666666666666657</v>
      </c>
      <c r="AH447" s="20">
        <v>18.181818181818183</v>
      </c>
      <c r="AI447" s="20">
        <v>40.909090909090914</v>
      </c>
      <c r="AJ447" s="3">
        <v>371.42857142857144</v>
      </c>
      <c r="AK447" s="6">
        <v>0</v>
      </c>
      <c r="AL447" s="6">
        <v>58</v>
      </c>
      <c r="AM447" s="6">
        <v>0</v>
      </c>
      <c r="AN447" s="6">
        <v>0</v>
      </c>
      <c r="AO447" s="6">
        <v>0</v>
      </c>
      <c r="AP447" s="6">
        <v>0</v>
      </c>
      <c r="AQ447" s="6">
        <v>8</v>
      </c>
      <c r="AR447" s="6">
        <v>0</v>
      </c>
      <c r="AS447" s="6">
        <v>0</v>
      </c>
      <c r="AT447" s="138">
        <v>0</v>
      </c>
      <c r="AU447" s="138">
        <v>0</v>
      </c>
      <c r="AV447" s="138">
        <v>0</v>
      </c>
      <c r="AW447" s="138">
        <v>0</v>
      </c>
      <c r="AX447" s="138">
        <v>0</v>
      </c>
      <c r="AY447" s="6">
        <v>0</v>
      </c>
      <c r="AZ447" s="6">
        <v>0</v>
      </c>
      <c r="BA447" s="6">
        <v>0</v>
      </c>
      <c r="BB447" s="6">
        <v>5</v>
      </c>
      <c r="BC447" s="6">
        <v>10</v>
      </c>
      <c r="BD447" s="6">
        <v>14.084507042253522</v>
      </c>
      <c r="BE447" s="6">
        <v>0</v>
      </c>
      <c r="BF447" s="6">
        <v>0</v>
      </c>
      <c r="BG447" s="6">
        <v>0</v>
      </c>
      <c r="BH447" s="6">
        <v>0</v>
      </c>
      <c r="BI447" s="6">
        <v>9</v>
      </c>
      <c r="BJ447" s="6">
        <v>33.333333333333329</v>
      </c>
      <c r="BK447" s="6">
        <v>0</v>
      </c>
    </row>
    <row r="448" spans="1:63" x14ac:dyDescent="0.35">
      <c r="A448" s="28">
        <v>442</v>
      </c>
      <c r="C448" s="18" t="s">
        <v>20</v>
      </c>
      <c r="D448" s="15">
        <v>683</v>
      </c>
      <c r="E448" s="19">
        <v>11</v>
      </c>
      <c r="F448" s="19">
        <v>28</v>
      </c>
      <c r="G448" s="19">
        <v>56</v>
      </c>
      <c r="H448" s="19">
        <v>500</v>
      </c>
      <c r="I448" s="19">
        <v>104</v>
      </c>
      <c r="J448" s="20">
        <v>54.904831625183014</v>
      </c>
      <c r="K448" s="20">
        <v>8</v>
      </c>
      <c r="L448" s="20">
        <v>2.9739776951672861</v>
      </c>
      <c r="M448" s="19">
        <v>0</v>
      </c>
      <c r="N448" s="20">
        <v>0</v>
      </c>
      <c r="O448" s="20">
        <v>29</v>
      </c>
      <c r="P448" s="20">
        <v>75</v>
      </c>
      <c r="Q448" s="20">
        <v>12.65625</v>
      </c>
      <c r="R448" s="19">
        <v>0</v>
      </c>
      <c r="S448" s="20">
        <v>0</v>
      </c>
      <c r="T448" s="19">
        <v>0</v>
      </c>
      <c r="U448" s="20">
        <v>0</v>
      </c>
      <c r="V448" s="19">
        <v>0</v>
      </c>
      <c r="W448" s="20">
        <v>0</v>
      </c>
      <c r="X448" s="19">
        <v>0</v>
      </c>
      <c r="Y448" s="20">
        <v>0</v>
      </c>
      <c r="Z448" s="20">
        <v>12.63537906137184</v>
      </c>
      <c r="AA448" s="20">
        <v>64.259927797833939</v>
      </c>
      <c r="AB448" s="19">
        <v>33</v>
      </c>
      <c r="AC448" s="20">
        <v>7.5</v>
      </c>
      <c r="AD448" s="20">
        <v>83.333333333333343</v>
      </c>
      <c r="AE448" s="20">
        <v>72.101449275362313</v>
      </c>
      <c r="AF448" s="20">
        <v>69.642857142857139</v>
      </c>
      <c r="AG448" s="20">
        <v>80.229885057471265</v>
      </c>
      <c r="AH448" s="20">
        <v>16.368286445012789</v>
      </c>
      <c r="AI448" s="20">
        <v>57.544757033248082</v>
      </c>
      <c r="AJ448" s="3">
        <v>815.78947368421052</v>
      </c>
      <c r="AK448" s="6">
        <v>184</v>
      </c>
      <c r="AL448" s="6">
        <v>260</v>
      </c>
      <c r="AM448" s="6">
        <v>19</v>
      </c>
      <c r="AN448" s="6">
        <v>12</v>
      </c>
      <c r="AO448" s="6">
        <v>0</v>
      </c>
      <c r="AP448" s="6">
        <v>20</v>
      </c>
      <c r="AQ448" s="6">
        <v>160</v>
      </c>
      <c r="AR448" s="6">
        <v>99</v>
      </c>
      <c r="AS448" s="6">
        <v>14.754098360655737</v>
      </c>
      <c r="AT448" s="138">
        <v>3</v>
      </c>
      <c r="AU448" s="138">
        <v>0</v>
      </c>
      <c r="AV448" s="138">
        <v>1</v>
      </c>
      <c r="AW448" s="138">
        <v>1</v>
      </c>
      <c r="AX448" s="138">
        <v>5</v>
      </c>
      <c r="AY448" s="6">
        <v>19.321533923303836</v>
      </c>
      <c r="AZ448" s="6">
        <v>0</v>
      </c>
      <c r="BA448" s="6">
        <v>0</v>
      </c>
      <c r="BB448" s="6">
        <v>24</v>
      </c>
      <c r="BC448" s="6">
        <v>34</v>
      </c>
      <c r="BD448" s="6">
        <v>4.9780380673499272</v>
      </c>
      <c r="BE448" s="6">
        <v>5</v>
      </c>
      <c r="BF448" s="6">
        <v>9.2592592592592595</v>
      </c>
      <c r="BG448" s="6">
        <v>23</v>
      </c>
      <c r="BH448" s="6">
        <v>4.6558704453441297</v>
      </c>
      <c r="BI448" s="6">
        <v>5</v>
      </c>
      <c r="BJ448" s="6">
        <v>4.6728971962616823</v>
      </c>
      <c r="BK448" s="6">
        <v>56</v>
      </c>
    </row>
    <row r="449" spans="1:63" x14ac:dyDescent="0.35">
      <c r="A449" s="28">
        <v>443</v>
      </c>
      <c r="C449" s="18" t="s">
        <v>29</v>
      </c>
      <c r="D449" s="15">
        <v>677</v>
      </c>
      <c r="E449" s="19">
        <v>3</v>
      </c>
      <c r="F449" s="19">
        <v>15</v>
      </c>
      <c r="G449" s="19">
        <v>27</v>
      </c>
      <c r="H449" s="19">
        <v>406</v>
      </c>
      <c r="I449" s="19">
        <v>226</v>
      </c>
      <c r="J449" s="20">
        <v>55.391432791728214</v>
      </c>
      <c r="K449" s="20">
        <v>7</v>
      </c>
      <c r="L449" s="20">
        <v>4.2424242424242431</v>
      </c>
      <c r="M449" s="19">
        <v>0</v>
      </c>
      <c r="N449" s="20">
        <v>0</v>
      </c>
      <c r="O449" s="20">
        <v>28</v>
      </c>
      <c r="P449" s="20">
        <v>84.848484848484844</v>
      </c>
      <c r="Q449" s="20">
        <v>24.071082390953151</v>
      </c>
      <c r="R449" s="19">
        <v>0</v>
      </c>
      <c r="S449" s="20">
        <v>0</v>
      </c>
      <c r="T449" s="19">
        <v>0</v>
      </c>
      <c r="U449" s="20">
        <v>0</v>
      </c>
      <c r="V449" s="19">
        <v>0</v>
      </c>
      <c r="W449" s="20">
        <v>0</v>
      </c>
      <c r="X449" s="19">
        <v>0</v>
      </c>
      <c r="Y449" s="20">
        <v>0</v>
      </c>
      <c r="Z449" s="20">
        <v>35.849056603773583</v>
      </c>
      <c r="AA449" s="20">
        <v>48.427672955974842</v>
      </c>
      <c r="AB449" s="19">
        <v>12</v>
      </c>
      <c r="AC449" s="20">
        <v>3.669724770642202</v>
      </c>
      <c r="AD449" s="20">
        <v>76.536312849162016</v>
      </c>
      <c r="AE449" s="20">
        <v>72.645739910313907</v>
      </c>
      <c r="AF449" s="20">
        <v>100</v>
      </c>
      <c r="AG449" s="20">
        <v>74.607329842931932</v>
      </c>
      <c r="AH449" s="20">
        <v>23.948220064724918</v>
      </c>
      <c r="AI449" s="20">
        <v>31.391585760517799</v>
      </c>
      <c r="AJ449" s="3">
        <v>626.38888888888891</v>
      </c>
      <c r="AK449" s="6">
        <v>0</v>
      </c>
      <c r="AL449" s="6">
        <v>581</v>
      </c>
      <c r="AM449" s="6">
        <v>26</v>
      </c>
      <c r="AN449" s="6">
        <v>4</v>
      </c>
      <c r="AO449" s="6">
        <v>0</v>
      </c>
      <c r="AP449" s="6">
        <v>3</v>
      </c>
      <c r="AQ449" s="6">
        <v>40</v>
      </c>
      <c r="AR449" s="6">
        <v>23</v>
      </c>
      <c r="AS449" s="6">
        <v>3.4534534534534531</v>
      </c>
      <c r="AT449" s="138">
        <v>0</v>
      </c>
      <c r="AU449" s="138">
        <v>0</v>
      </c>
      <c r="AV449" s="138">
        <v>0</v>
      </c>
      <c r="AW449" s="138">
        <v>0</v>
      </c>
      <c r="AX449" s="138">
        <v>0</v>
      </c>
      <c r="AY449" s="6">
        <v>21.739130434782609</v>
      </c>
      <c r="AZ449" s="6">
        <v>6</v>
      </c>
      <c r="BA449" s="6">
        <v>3.4883720930232558</v>
      </c>
      <c r="BB449" s="6">
        <v>38</v>
      </c>
      <c r="BC449" s="6">
        <v>23</v>
      </c>
      <c r="BD449" s="6">
        <v>3.4379671150971598</v>
      </c>
      <c r="BE449" s="6">
        <v>0</v>
      </c>
      <c r="BF449" s="6">
        <v>0</v>
      </c>
      <c r="BG449" s="6">
        <v>5</v>
      </c>
      <c r="BH449" s="6">
        <v>1.2224938875305624</v>
      </c>
      <c r="BI449" s="6">
        <v>16</v>
      </c>
      <c r="BJ449" s="6">
        <v>7.1428571428571423</v>
      </c>
      <c r="BK449" s="6">
        <v>27</v>
      </c>
    </row>
    <row r="450" spans="1:63" x14ac:dyDescent="0.35">
      <c r="A450" s="28">
        <v>444</v>
      </c>
      <c r="C450" s="18" t="s">
        <v>24</v>
      </c>
      <c r="D450" s="15">
        <v>256</v>
      </c>
      <c r="E450" s="19">
        <v>3</v>
      </c>
      <c r="F450" s="19">
        <v>18</v>
      </c>
      <c r="G450" s="19">
        <v>45</v>
      </c>
      <c r="H450" s="19">
        <v>182</v>
      </c>
      <c r="I450" s="19">
        <v>10</v>
      </c>
      <c r="J450" s="20">
        <v>35.546875</v>
      </c>
      <c r="K450" s="20">
        <v>5</v>
      </c>
      <c r="L450" s="20">
        <v>3.8167938931297711</v>
      </c>
      <c r="M450" s="19">
        <v>3</v>
      </c>
      <c r="N450" s="20">
        <v>42.857142857142854</v>
      </c>
      <c r="O450" s="20">
        <v>9</v>
      </c>
      <c r="P450" s="20">
        <v>44.444444444444443</v>
      </c>
      <c r="Q450" s="20">
        <v>6.0344827586206895</v>
      </c>
      <c r="R450" s="19">
        <v>0</v>
      </c>
      <c r="S450" s="20">
        <v>0</v>
      </c>
      <c r="T450" s="19">
        <v>0</v>
      </c>
      <c r="U450" s="20">
        <v>0</v>
      </c>
      <c r="V450" s="19">
        <v>3</v>
      </c>
      <c r="W450" s="20">
        <v>100</v>
      </c>
      <c r="X450" s="19">
        <v>3</v>
      </c>
      <c r="Y450" s="20">
        <v>10</v>
      </c>
      <c r="Z450" s="20">
        <v>13.23529411764706</v>
      </c>
      <c r="AA450" s="20">
        <v>66.17647058823529</v>
      </c>
      <c r="AB450" s="19">
        <v>22</v>
      </c>
      <c r="AC450" s="20">
        <v>13.580246913580247</v>
      </c>
      <c r="AD450" s="20">
        <v>74.576271186440678</v>
      </c>
      <c r="AE450" s="20">
        <v>44.776119402985074</v>
      </c>
      <c r="AF450" s="20">
        <v>69.565217391304344</v>
      </c>
      <c r="AG450" s="20">
        <v>61.904761904761905</v>
      </c>
      <c r="AH450" s="20">
        <v>32.592592592592595</v>
      </c>
      <c r="AI450" s="20">
        <v>32.592592592592595</v>
      </c>
      <c r="AJ450" s="3">
        <v>489.58333333333337</v>
      </c>
      <c r="AK450" s="6">
        <v>0</v>
      </c>
      <c r="AL450" s="6">
        <v>46</v>
      </c>
      <c r="AM450" s="6">
        <v>3</v>
      </c>
      <c r="AN450" s="6">
        <v>179</v>
      </c>
      <c r="AO450" s="6">
        <v>0</v>
      </c>
      <c r="AP450" s="6">
        <v>0</v>
      </c>
      <c r="AQ450" s="6">
        <v>14</v>
      </c>
      <c r="AR450" s="6">
        <v>111</v>
      </c>
      <c r="AS450" s="6">
        <v>44.223107569721115</v>
      </c>
      <c r="AT450" s="138">
        <v>3</v>
      </c>
      <c r="AU450" s="138">
        <v>0</v>
      </c>
      <c r="AV450" s="138">
        <v>1</v>
      </c>
      <c r="AW450" s="138">
        <v>7</v>
      </c>
      <c r="AX450" s="138">
        <v>11</v>
      </c>
      <c r="AY450" s="6">
        <v>72.908366533864537</v>
      </c>
      <c r="AZ450" s="6">
        <v>0</v>
      </c>
      <c r="BA450" s="6">
        <v>0</v>
      </c>
      <c r="BB450" s="6">
        <v>0</v>
      </c>
      <c r="BC450" s="6">
        <v>12</v>
      </c>
      <c r="BD450" s="6">
        <v>4.7808764940239046</v>
      </c>
      <c r="BE450" s="6">
        <v>4</v>
      </c>
      <c r="BF450" s="6">
        <v>8.695652173913043</v>
      </c>
      <c r="BG450" s="6">
        <v>5</v>
      </c>
      <c r="BH450" s="6">
        <v>2.8248587570621471</v>
      </c>
      <c r="BI450" s="6">
        <v>0</v>
      </c>
      <c r="BJ450" s="6">
        <v>0</v>
      </c>
      <c r="BK450" s="6">
        <v>45</v>
      </c>
    </row>
    <row r="451" spans="1:63" x14ac:dyDescent="0.35">
      <c r="A451" s="28">
        <v>445</v>
      </c>
      <c r="C451" s="18" t="s">
        <v>21</v>
      </c>
      <c r="D451" s="15">
        <v>1379</v>
      </c>
      <c r="E451" s="19">
        <v>20</v>
      </c>
      <c r="F451" s="19">
        <v>81</v>
      </c>
      <c r="G451" s="19">
        <v>128</v>
      </c>
      <c r="H451" s="19">
        <v>1046</v>
      </c>
      <c r="I451" s="19">
        <v>126</v>
      </c>
      <c r="J451" s="20">
        <v>61.928934010152282</v>
      </c>
      <c r="K451" s="20">
        <v>42</v>
      </c>
      <c r="L451" s="20">
        <v>7.8504672897196262</v>
      </c>
      <c r="M451" s="19">
        <v>6</v>
      </c>
      <c r="N451" s="20">
        <v>10.526315789473683</v>
      </c>
      <c r="O451" s="20">
        <v>74</v>
      </c>
      <c r="P451" s="20">
        <v>100</v>
      </c>
      <c r="Q451" s="20">
        <v>14.506927465362674</v>
      </c>
      <c r="R451" s="19">
        <v>4</v>
      </c>
      <c r="S451" s="20">
        <v>6.557377049180328</v>
      </c>
      <c r="T451" s="19">
        <v>0</v>
      </c>
      <c r="U451" s="20">
        <v>0</v>
      </c>
      <c r="V451" s="19">
        <v>11</v>
      </c>
      <c r="W451" s="20">
        <v>35.483870967741936</v>
      </c>
      <c r="X451" s="19">
        <v>8</v>
      </c>
      <c r="Y451" s="20">
        <v>13.793103448275861</v>
      </c>
      <c r="Z451" s="20">
        <v>26.73076923076923</v>
      </c>
      <c r="AA451" s="20">
        <v>49.807692307692307</v>
      </c>
      <c r="AB451" s="19">
        <v>50</v>
      </c>
      <c r="AC451" s="20">
        <v>5.3361792956243335</v>
      </c>
      <c r="AD451" s="20">
        <v>86.737400530503976</v>
      </c>
      <c r="AE451" s="20">
        <v>74.849397590361448</v>
      </c>
      <c r="AF451" s="20">
        <v>67.661691542288565</v>
      </c>
      <c r="AG451" s="20">
        <v>81.386861313868607</v>
      </c>
      <c r="AH451" s="20">
        <v>36.321839080459775</v>
      </c>
      <c r="AI451" s="20">
        <v>28.735632183908045</v>
      </c>
      <c r="AJ451" s="3">
        <v>770.40816326530614</v>
      </c>
      <c r="AK451" s="6">
        <v>8</v>
      </c>
      <c r="AL451" s="6">
        <v>1275</v>
      </c>
      <c r="AM451" s="6">
        <v>0</v>
      </c>
      <c r="AN451" s="6">
        <v>7</v>
      </c>
      <c r="AO451" s="6">
        <v>0</v>
      </c>
      <c r="AP451" s="6">
        <v>0</v>
      </c>
      <c r="AQ451" s="6">
        <v>61</v>
      </c>
      <c r="AR451" s="6">
        <v>299</v>
      </c>
      <c r="AS451" s="6">
        <v>22.148148148148149</v>
      </c>
      <c r="AT451" s="138">
        <v>10</v>
      </c>
      <c r="AU451" s="138">
        <v>0</v>
      </c>
      <c r="AV451" s="138">
        <v>0</v>
      </c>
      <c r="AW451" s="138">
        <v>14</v>
      </c>
      <c r="AX451" s="138">
        <v>24</v>
      </c>
      <c r="AY451" s="6">
        <v>42.457689477557025</v>
      </c>
      <c r="AZ451" s="6">
        <v>5</v>
      </c>
      <c r="BA451" s="6">
        <v>0.95969289827255266</v>
      </c>
      <c r="BB451" s="6">
        <v>13</v>
      </c>
      <c r="BC451" s="6">
        <v>25</v>
      </c>
      <c r="BD451" s="6">
        <v>1.8142235123367199</v>
      </c>
      <c r="BE451" s="6">
        <v>0</v>
      </c>
      <c r="BF451" s="6">
        <v>0</v>
      </c>
      <c r="BG451" s="6">
        <v>9</v>
      </c>
      <c r="BH451" s="6">
        <v>0.86042065009560231</v>
      </c>
      <c r="BI451" s="6">
        <v>8</v>
      </c>
      <c r="BJ451" s="6">
        <v>6.5040650406504072</v>
      </c>
      <c r="BK451" s="6">
        <v>128</v>
      </c>
    </row>
    <row r="452" spans="1:63" x14ac:dyDescent="0.35">
      <c r="A452" s="28">
        <v>446</v>
      </c>
      <c r="C452" s="18" t="s">
        <v>9</v>
      </c>
      <c r="D452" s="15">
        <v>606</v>
      </c>
      <c r="E452" s="19">
        <v>0</v>
      </c>
      <c r="F452" s="19">
        <v>8</v>
      </c>
      <c r="G452" s="19">
        <v>6</v>
      </c>
      <c r="H452" s="19">
        <v>386</v>
      </c>
      <c r="I452" s="19">
        <v>204</v>
      </c>
      <c r="J452" s="20">
        <v>56.10561056105611</v>
      </c>
      <c r="K452" s="20">
        <v>6</v>
      </c>
      <c r="L452" s="20">
        <v>3.870967741935484</v>
      </c>
      <c r="M452" s="19">
        <v>0</v>
      </c>
      <c r="N452" s="20">
        <v>0</v>
      </c>
      <c r="O452" s="20">
        <v>37</v>
      </c>
      <c r="P452" s="20">
        <v>89.473684210526315</v>
      </c>
      <c r="Q452" s="20">
        <v>12.5</v>
      </c>
      <c r="R452" s="19">
        <v>0</v>
      </c>
      <c r="S452" s="20">
        <v>0</v>
      </c>
      <c r="T452" s="19">
        <v>0</v>
      </c>
      <c r="U452" s="20">
        <v>0</v>
      </c>
      <c r="V452" s="19">
        <v>0</v>
      </c>
      <c r="W452" s="20">
        <v>0</v>
      </c>
      <c r="X452" s="19">
        <v>0</v>
      </c>
      <c r="Y452" s="20">
        <v>0</v>
      </c>
      <c r="Z452" s="20">
        <v>22.077922077922079</v>
      </c>
      <c r="AA452" s="20">
        <v>59.090909090909093</v>
      </c>
      <c r="AB452" s="19">
        <v>16</v>
      </c>
      <c r="AC452" s="20">
        <v>5.3872053872053867</v>
      </c>
      <c r="AD452" s="20">
        <v>79.289940828402365</v>
      </c>
      <c r="AE452" s="20">
        <v>69.266055045871553</v>
      </c>
      <c r="AF452" s="20">
        <v>67.857142857142861</v>
      </c>
      <c r="AG452" s="20">
        <v>74.074074074074076</v>
      </c>
      <c r="AH452" s="20">
        <v>30</v>
      </c>
      <c r="AI452" s="20">
        <v>43.571428571428569</v>
      </c>
      <c r="AJ452" s="3">
        <v>581.81818181818176</v>
      </c>
      <c r="AK452" s="6">
        <v>3</v>
      </c>
      <c r="AL452" s="6">
        <v>484</v>
      </c>
      <c r="AM452" s="6">
        <v>0</v>
      </c>
      <c r="AN452" s="6">
        <v>0</v>
      </c>
      <c r="AO452" s="6">
        <v>15</v>
      </c>
      <c r="AP452" s="6">
        <v>0</v>
      </c>
      <c r="AQ452" s="6">
        <v>84</v>
      </c>
      <c r="AR452" s="6">
        <v>30</v>
      </c>
      <c r="AS452" s="6">
        <v>5.0847457627118651</v>
      </c>
      <c r="AT452" s="138">
        <v>0</v>
      </c>
      <c r="AU452" s="138">
        <v>0</v>
      </c>
      <c r="AV452" s="138">
        <v>0</v>
      </c>
      <c r="AW452" s="138">
        <v>1</v>
      </c>
      <c r="AX452" s="138">
        <v>1</v>
      </c>
      <c r="AY452" s="6">
        <v>21.146953405017921</v>
      </c>
      <c r="AZ452" s="6">
        <v>0</v>
      </c>
      <c r="BA452" s="6">
        <v>0</v>
      </c>
      <c r="BB452" s="6">
        <v>49</v>
      </c>
      <c r="BC452" s="6">
        <v>67</v>
      </c>
      <c r="BD452" s="6">
        <v>11.166666666666666</v>
      </c>
      <c r="BE452" s="6">
        <v>0</v>
      </c>
      <c r="BF452" s="6">
        <v>0</v>
      </c>
      <c r="BG452" s="6">
        <v>17</v>
      </c>
      <c r="BH452" s="6">
        <v>4.4155844155844157</v>
      </c>
      <c r="BI452" s="6">
        <v>44</v>
      </c>
      <c r="BJ452" s="6">
        <v>22.680412371134022</v>
      </c>
      <c r="BK452" s="6">
        <v>6</v>
      </c>
    </row>
    <row r="453" spans="1:63" x14ac:dyDescent="0.35">
      <c r="A453" s="28">
        <v>447</v>
      </c>
      <c r="C453" s="18" t="s">
        <v>3</v>
      </c>
      <c r="D453" s="15">
        <v>40</v>
      </c>
      <c r="E453" s="19">
        <v>0</v>
      </c>
      <c r="F453" s="19">
        <v>0</v>
      </c>
      <c r="G453" s="19">
        <v>10</v>
      </c>
      <c r="H453" s="19">
        <v>25</v>
      </c>
      <c r="I453" s="19">
        <v>10</v>
      </c>
      <c r="J453" s="20">
        <v>52.5</v>
      </c>
      <c r="K453" s="20">
        <v>0</v>
      </c>
      <c r="L453" s="20">
        <v>0</v>
      </c>
      <c r="M453" s="19">
        <v>0</v>
      </c>
      <c r="N453" s="20">
        <v>0</v>
      </c>
      <c r="O453" s="20">
        <v>3</v>
      </c>
      <c r="P453" s="20">
        <v>100</v>
      </c>
      <c r="Q453" s="20">
        <v>32.5</v>
      </c>
      <c r="R453" s="19">
        <v>0</v>
      </c>
      <c r="S453" s="20">
        <v>0</v>
      </c>
      <c r="T453" s="19">
        <v>0</v>
      </c>
      <c r="U453" s="20">
        <v>0</v>
      </c>
      <c r="V453" s="19">
        <v>0</v>
      </c>
      <c r="W453" s="20">
        <v>0</v>
      </c>
      <c r="X453" s="19">
        <v>0</v>
      </c>
      <c r="Y453" s="20">
        <v>0</v>
      </c>
      <c r="Z453" s="20">
        <v>0</v>
      </c>
      <c r="AA453" s="20">
        <v>0</v>
      </c>
      <c r="AB453" s="19">
        <v>3</v>
      </c>
      <c r="AC453" s="20">
        <v>14.285714285714285</v>
      </c>
      <c r="AD453" s="20">
        <v>100</v>
      </c>
      <c r="AE453" s="20">
        <v>30</v>
      </c>
      <c r="AF453" s="20">
        <v>0</v>
      </c>
      <c r="AG453" s="20">
        <v>72.222222222222214</v>
      </c>
      <c r="AH453" s="20">
        <v>100</v>
      </c>
      <c r="AI453" s="20">
        <v>0</v>
      </c>
      <c r="AJ453" s="3">
        <v>695</v>
      </c>
      <c r="AK453" s="6">
        <v>0</v>
      </c>
      <c r="AL453" s="6">
        <v>34</v>
      </c>
      <c r="AM453" s="6">
        <v>0</v>
      </c>
      <c r="AN453" s="6">
        <v>0</v>
      </c>
      <c r="AO453" s="6">
        <v>0</v>
      </c>
      <c r="AP453" s="6">
        <v>0</v>
      </c>
      <c r="AQ453" s="6">
        <v>5</v>
      </c>
      <c r="AR453" s="6">
        <v>8</v>
      </c>
      <c r="AS453" s="6">
        <v>21.621621621621621</v>
      </c>
      <c r="AT453" s="138">
        <v>0</v>
      </c>
      <c r="AU453" s="138">
        <v>0</v>
      </c>
      <c r="AV453" s="138">
        <v>0</v>
      </c>
      <c r="AW453" s="138">
        <v>0</v>
      </c>
      <c r="AX453" s="138">
        <v>0</v>
      </c>
      <c r="AY453" s="6">
        <v>68.571428571428569</v>
      </c>
      <c r="AZ453" s="6">
        <v>0</v>
      </c>
      <c r="BA453" s="6">
        <v>0</v>
      </c>
      <c r="BB453" s="6">
        <v>0</v>
      </c>
      <c r="BC453" s="6">
        <v>4</v>
      </c>
      <c r="BD453" s="6">
        <v>8.8888888888888893</v>
      </c>
      <c r="BE453" s="6">
        <v>0</v>
      </c>
      <c r="BF453" s="6">
        <v>0</v>
      </c>
      <c r="BG453" s="6">
        <v>4</v>
      </c>
      <c r="BH453" s="6">
        <v>14.814814814814813</v>
      </c>
      <c r="BI453" s="6">
        <v>0</v>
      </c>
      <c r="BJ453" s="6">
        <v>0</v>
      </c>
      <c r="BK453" s="6">
        <v>10</v>
      </c>
    </row>
    <row r="454" spans="1:63" x14ac:dyDescent="0.35">
      <c r="A454" s="28">
        <v>448</v>
      </c>
      <c r="C454" s="18" t="s">
        <v>280</v>
      </c>
      <c r="D454" s="15">
        <v>275</v>
      </c>
      <c r="E454" s="19">
        <v>7</v>
      </c>
      <c r="F454" s="19">
        <v>24</v>
      </c>
      <c r="G454" s="19">
        <v>28</v>
      </c>
      <c r="H454" s="19">
        <v>183</v>
      </c>
      <c r="I454" s="19">
        <v>37</v>
      </c>
      <c r="J454" s="20">
        <v>55.272727272727273</v>
      </c>
      <c r="K454" s="20">
        <v>12</v>
      </c>
      <c r="L454" s="20">
        <v>11.320754716981133</v>
      </c>
      <c r="M454" s="19">
        <v>0</v>
      </c>
      <c r="N454" s="20">
        <v>0</v>
      </c>
      <c r="O454" s="20">
        <v>11</v>
      </c>
      <c r="P454" s="20">
        <v>100</v>
      </c>
      <c r="Q454" s="20">
        <v>10.970464135021098</v>
      </c>
      <c r="R454" s="19">
        <v>0</v>
      </c>
      <c r="S454" s="20">
        <v>0</v>
      </c>
      <c r="T454" s="19">
        <v>0</v>
      </c>
      <c r="U454" s="20">
        <v>0</v>
      </c>
      <c r="V454" s="19">
        <v>0</v>
      </c>
      <c r="W454" s="20">
        <v>0</v>
      </c>
      <c r="X454" s="19">
        <v>0</v>
      </c>
      <c r="Y454" s="20">
        <v>0</v>
      </c>
      <c r="Z454" s="20">
        <v>9.9009900990099009</v>
      </c>
      <c r="AA454" s="20">
        <v>71.287128712871279</v>
      </c>
      <c r="AB454" s="19">
        <v>12</v>
      </c>
      <c r="AC454" s="20">
        <v>7.3619631901840492</v>
      </c>
      <c r="AD454" s="20">
        <v>71.428571428571431</v>
      </c>
      <c r="AE454" s="20">
        <v>74.074074074074076</v>
      </c>
      <c r="AF454" s="20">
        <v>27.27272727272727</v>
      </c>
      <c r="AG454" s="20">
        <v>74.285714285714292</v>
      </c>
      <c r="AH454" s="20">
        <v>16.129032258064516</v>
      </c>
      <c r="AI454" s="20">
        <v>48.387096774193552</v>
      </c>
      <c r="AJ454" s="3">
        <v>831.25</v>
      </c>
      <c r="AK454" s="6">
        <v>16</v>
      </c>
      <c r="AL454" s="6">
        <v>123</v>
      </c>
      <c r="AM454" s="6">
        <v>13</v>
      </c>
      <c r="AN454" s="6">
        <v>23</v>
      </c>
      <c r="AO454" s="6">
        <v>3</v>
      </c>
      <c r="AP454" s="6">
        <v>5</v>
      </c>
      <c r="AQ454" s="6">
        <v>72</v>
      </c>
      <c r="AR454" s="6">
        <v>27</v>
      </c>
      <c r="AS454" s="6">
        <v>9.9630996309963091</v>
      </c>
      <c r="AT454" s="138">
        <v>1</v>
      </c>
      <c r="AU454" s="138">
        <v>0</v>
      </c>
      <c r="AV454" s="138">
        <v>0</v>
      </c>
      <c r="AW454" s="138">
        <v>5</v>
      </c>
      <c r="AX454" s="138">
        <v>6</v>
      </c>
      <c r="AY454" s="6">
        <v>22.592592592592592</v>
      </c>
      <c r="AZ454" s="6">
        <v>8</v>
      </c>
      <c r="BA454" s="6">
        <v>7.8431372549019605</v>
      </c>
      <c r="BB454" s="6">
        <v>9</v>
      </c>
      <c r="BC454" s="6">
        <v>4</v>
      </c>
      <c r="BD454" s="6">
        <v>1.4705882352941175</v>
      </c>
      <c r="BE454" s="6">
        <v>0</v>
      </c>
      <c r="BF454" s="6">
        <v>0</v>
      </c>
      <c r="BG454" s="6">
        <v>0</v>
      </c>
      <c r="BH454" s="6">
        <v>0</v>
      </c>
      <c r="BI454" s="6">
        <v>0</v>
      </c>
      <c r="BJ454" s="6">
        <v>0</v>
      </c>
      <c r="BK454" s="6">
        <v>28</v>
      </c>
    </row>
    <row r="455" spans="1:63" x14ac:dyDescent="0.35">
      <c r="A455" s="28">
        <v>449</v>
      </c>
      <c r="C455" s="18" t="s">
        <v>28</v>
      </c>
      <c r="D455" s="15">
        <v>9</v>
      </c>
      <c r="E455" s="19">
        <v>0</v>
      </c>
      <c r="F455" s="19">
        <v>0</v>
      </c>
      <c r="G455" s="19">
        <v>0</v>
      </c>
      <c r="H455" s="19">
        <v>8</v>
      </c>
      <c r="I455" s="19">
        <v>0</v>
      </c>
      <c r="J455" s="20">
        <v>66.666666666666657</v>
      </c>
      <c r="K455" s="20">
        <v>0</v>
      </c>
      <c r="L455" s="20">
        <v>0</v>
      </c>
      <c r="M455" s="19">
        <v>0</v>
      </c>
      <c r="N455" s="20">
        <v>0</v>
      </c>
      <c r="O455" s="20">
        <v>0</v>
      </c>
      <c r="P455" s="20">
        <v>0</v>
      </c>
      <c r="Q455" s="20">
        <v>23.076923076923077</v>
      </c>
      <c r="R455" s="19">
        <v>0</v>
      </c>
      <c r="S455" s="20">
        <v>0</v>
      </c>
      <c r="T455" s="19">
        <v>0</v>
      </c>
      <c r="U455" s="20">
        <v>0</v>
      </c>
      <c r="V455" s="19">
        <v>0</v>
      </c>
      <c r="W455" s="20">
        <v>0</v>
      </c>
      <c r="X455" s="19">
        <v>0</v>
      </c>
      <c r="Y455" s="20">
        <v>0</v>
      </c>
      <c r="Z455" s="20">
        <v>57.142857142857139</v>
      </c>
      <c r="AA455" s="20">
        <v>42.857142857142854</v>
      </c>
      <c r="AB455" s="19">
        <v>0</v>
      </c>
      <c r="AC455" s="20">
        <v>0</v>
      </c>
      <c r="AD455" s="20">
        <v>100</v>
      </c>
      <c r="AE455" s="20">
        <v>100</v>
      </c>
      <c r="AF455" s="20">
        <v>0</v>
      </c>
      <c r="AG455" s="20">
        <v>100</v>
      </c>
      <c r="AH455" s="20">
        <v>0</v>
      </c>
      <c r="AI455" s="20">
        <v>0</v>
      </c>
      <c r="AJ455" s="3">
        <v>575</v>
      </c>
      <c r="AK455" s="6">
        <v>0</v>
      </c>
      <c r="AL455" s="6">
        <v>0</v>
      </c>
      <c r="AM455" s="6">
        <v>0</v>
      </c>
      <c r="AN455" s="6">
        <v>10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138">
        <v>0</v>
      </c>
      <c r="AU455" s="138">
        <v>0</v>
      </c>
      <c r="AV455" s="138">
        <v>0</v>
      </c>
      <c r="AW455" s="138">
        <v>0</v>
      </c>
      <c r="AX455" s="138">
        <v>0</v>
      </c>
      <c r="AY455" s="6">
        <v>64.285714285714292</v>
      </c>
      <c r="AZ455" s="6">
        <v>0</v>
      </c>
      <c r="BA455" s="6">
        <v>0</v>
      </c>
      <c r="BB455" s="6">
        <v>0</v>
      </c>
      <c r="BC455" s="6">
        <v>0</v>
      </c>
      <c r="BD455" s="6">
        <v>0</v>
      </c>
      <c r="BE455" s="6">
        <v>0</v>
      </c>
      <c r="BF455" s="6">
        <v>0</v>
      </c>
      <c r="BG455" s="6">
        <v>0</v>
      </c>
      <c r="BH455" s="6">
        <v>0</v>
      </c>
      <c r="BI455" s="6">
        <v>0</v>
      </c>
      <c r="BJ455" s="6">
        <v>0</v>
      </c>
      <c r="BK455" s="6">
        <v>0</v>
      </c>
    </row>
    <row r="456" spans="1:63" x14ac:dyDescent="0.35">
      <c r="A456" s="28">
        <v>450</v>
      </c>
      <c r="C456" s="18" t="s">
        <v>25</v>
      </c>
      <c r="D456" s="15">
        <v>1550</v>
      </c>
      <c r="E456" s="19">
        <v>3</v>
      </c>
      <c r="F456" s="19">
        <v>22</v>
      </c>
      <c r="G456" s="19">
        <v>72</v>
      </c>
      <c r="H456" s="19">
        <v>1020</v>
      </c>
      <c r="I456" s="19">
        <v>436</v>
      </c>
      <c r="J456" s="20">
        <v>53.032258064516128</v>
      </c>
      <c r="K456" s="20">
        <v>25</v>
      </c>
      <c r="L456" s="20">
        <v>5.0709939148073024</v>
      </c>
      <c r="M456" s="19">
        <v>0</v>
      </c>
      <c r="N456" s="20">
        <v>0</v>
      </c>
      <c r="O456" s="20">
        <v>75</v>
      </c>
      <c r="P456" s="20">
        <v>85.526315789473685</v>
      </c>
      <c r="Q456" s="20">
        <v>12.8135593220339</v>
      </c>
      <c r="R456" s="19">
        <v>0</v>
      </c>
      <c r="S456" s="20">
        <v>0</v>
      </c>
      <c r="T456" s="19">
        <v>5</v>
      </c>
      <c r="U456" s="20">
        <v>11.627906976744185</v>
      </c>
      <c r="V456" s="19">
        <v>0</v>
      </c>
      <c r="W456" s="20">
        <v>0</v>
      </c>
      <c r="X456" s="19">
        <v>3</v>
      </c>
      <c r="Y456" s="20">
        <v>4.838709677419355</v>
      </c>
      <c r="Z456" s="20">
        <v>22.129436325678498</v>
      </c>
      <c r="AA456" s="20">
        <v>60.5427974947808</v>
      </c>
      <c r="AB456" s="19">
        <v>64</v>
      </c>
      <c r="AC456" s="20">
        <v>7.231638418079096</v>
      </c>
      <c r="AD456" s="20">
        <v>84.243697478991592</v>
      </c>
      <c r="AE456" s="20">
        <v>71.641791044776113</v>
      </c>
      <c r="AF456" s="20">
        <v>70.399999999999991</v>
      </c>
      <c r="AG456" s="20">
        <v>78.160919540229884</v>
      </c>
      <c r="AH456" s="20">
        <v>24.159402241594023</v>
      </c>
      <c r="AI456" s="20">
        <v>39.601494396014942</v>
      </c>
      <c r="AJ456" s="3">
        <v>683.47107438016531</v>
      </c>
      <c r="AK456" s="6">
        <v>397</v>
      </c>
      <c r="AL456" s="6">
        <v>866</v>
      </c>
      <c r="AM456" s="6">
        <v>160</v>
      </c>
      <c r="AN456" s="6">
        <v>36</v>
      </c>
      <c r="AO456" s="6">
        <v>0</v>
      </c>
      <c r="AP456" s="6">
        <v>0</v>
      </c>
      <c r="AQ456" s="6">
        <v>66</v>
      </c>
      <c r="AR456" s="6">
        <v>180</v>
      </c>
      <c r="AS456" s="6">
        <v>11.912640635340834</v>
      </c>
      <c r="AT456" s="138">
        <v>11</v>
      </c>
      <c r="AU456" s="138">
        <v>0</v>
      </c>
      <c r="AV456" s="138">
        <v>0</v>
      </c>
      <c r="AW456" s="138">
        <v>0</v>
      </c>
      <c r="AX456" s="138">
        <v>11</v>
      </c>
      <c r="AY456" s="6">
        <v>27.848101265822784</v>
      </c>
      <c r="AZ456" s="6">
        <v>0</v>
      </c>
      <c r="BA456" s="6">
        <v>0</v>
      </c>
      <c r="BB456" s="6">
        <v>88</v>
      </c>
      <c r="BC456" s="6">
        <v>34</v>
      </c>
      <c r="BD456" s="6">
        <v>2.2034996759559298</v>
      </c>
      <c r="BE456" s="6">
        <v>0</v>
      </c>
      <c r="BF456" s="6">
        <v>0</v>
      </c>
      <c r="BG456" s="6">
        <v>18</v>
      </c>
      <c r="BH456" s="6">
        <v>1.7751479289940828</v>
      </c>
      <c r="BI456" s="6">
        <v>13</v>
      </c>
      <c r="BJ456" s="6">
        <v>3.0092592592592591</v>
      </c>
      <c r="BK456" s="6">
        <v>72</v>
      </c>
    </row>
    <row r="457" spans="1:63" x14ac:dyDescent="0.35">
      <c r="A457" s="28">
        <v>451</v>
      </c>
      <c r="C457" s="18" t="s">
        <v>11</v>
      </c>
      <c r="D457" s="15">
        <v>62</v>
      </c>
      <c r="E457" s="19">
        <v>0</v>
      </c>
      <c r="F457" s="19">
        <v>7</v>
      </c>
      <c r="G457" s="19">
        <v>13</v>
      </c>
      <c r="H457" s="19">
        <v>22</v>
      </c>
      <c r="I457" s="19">
        <v>4</v>
      </c>
      <c r="J457" s="20">
        <v>63.636363636363633</v>
      </c>
      <c r="K457" s="20">
        <v>6</v>
      </c>
      <c r="L457" s="20">
        <v>35.294117647058826</v>
      </c>
      <c r="M457" s="19">
        <v>0</v>
      </c>
      <c r="N457" s="20">
        <v>0</v>
      </c>
      <c r="O457" s="20">
        <v>9</v>
      </c>
      <c r="P457" s="20">
        <v>100</v>
      </c>
      <c r="Q457" s="20">
        <v>17.241379310344829</v>
      </c>
      <c r="R457" s="19">
        <v>0</v>
      </c>
      <c r="S457" s="20">
        <v>0</v>
      </c>
      <c r="T457" s="19">
        <v>0</v>
      </c>
      <c r="U457" s="20">
        <v>0</v>
      </c>
      <c r="V457" s="19">
        <v>0</v>
      </c>
      <c r="W457" s="20">
        <v>0</v>
      </c>
      <c r="X457" s="19">
        <v>0</v>
      </c>
      <c r="Y457" s="20">
        <v>0</v>
      </c>
      <c r="Z457" s="20">
        <v>63.636363636363633</v>
      </c>
      <c r="AA457" s="20">
        <v>36.363636363636367</v>
      </c>
      <c r="AB457" s="19">
        <v>6</v>
      </c>
      <c r="AC457" s="20">
        <v>26.086956521739129</v>
      </c>
      <c r="AD457" s="20">
        <v>100</v>
      </c>
      <c r="AE457" s="20">
        <v>50</v>
      </c>
      <c r="AF457" s="20">
        <v>0</v>
      </c>
      <c r="AG457" s="20">
        <v>57.142857142857139</v>
      </c>
      <c r="AH457" s="20">
        <v>50</v>
      </c>
      <c r="AI457" s="20">
        <v>50</v>
      </c>
      <c r="AJ457" s="3">
        <v>195</v>
      </c>
      <c r="AK457" s="6">
        <v>0</v>
      </c>
      <c r="AL457" s="6">
        <v>23</v>
      </c>
      <c r="AM457" s="6">
        <v>0</v>
      </c>
      <c r="AN457" s="6">
        <v>6</v>
      </c>
      <c r="AO457" s="6">
        <v>0</v>
      </c>
      <c r="AP457" s="6">
        <v>0</v>
      </c>
      <c r="AQ457" s="6">
        <v>5</v>
      </c>
      <c r="AR457" s="6">
        <v>0</v>
      </c>
      <c r="AS457" s="6">
        <v>0</v>
      </c>
      <c r="AT457" s="138">
        <v>0</v>
      </c>
      <c r="AU457" s="138">
        <v>0</v>
      </c>
      <c r="AV457" s="138">
        <v>0</v>
      </c>
      <c r="AW457" s="138">
        <v>0</v>
      </c>
      <c r="AX457" s="138">
        <v>0</v>
      </c>
      <c r="AY457" s="6">
        <v>82.35294117647058</v>
      </c>
      <c r="AZ457" s="6">
        <v>0</v>
      </c>
      <c r="BA457" s="6">
        <v>0</v>
      </c>
      <c r="BB457" s="6">
        <v>4</v>
      </c>
      <c r="BC457" s="6">
        <v>0</v>
      </c>
      <c r="BD457" s="6">
        <v>0</v>
      </c>
      <c r="BE457" s="6">
        <v>0</v>
      </c>
      <c r="BF457" s="6">
        <v>0</v>
      </c>
      <c r="BG457" s="6">
        <v>0</v>
      </c>
      <c r="BH457" s="6">
        <v>0</v>
      </c>
      <c r="BI457" s="6">
        <v>0</v>
      </c>
      <c r="BJ457" s="6">
        <v>0</v>
      </c>
      <c r="BK457" s="6">
        <v>13</v>
      </c>
    </row>
    <row r="458" spans="1:63" x14ac:dyDescent="0.35">
      <c r="A458" s="28">
        <v>452</v>
      </c>
      <c r="C458" s="18" t="s">
        <v>281</v>
      </c>
      <c r="D458" s="15">
        <v>173</v>
      </c>
      <c r="E458" s="19">
        <v>0</v>
      </c>
      <c r="F458" s="19">
        <v>0</v>
      </c>
      <c r="G458" s="19">
        <v>5</v>
      </c>
      <c r="H458" s="19">
        <v>130</v>
      </c>
      <c r="I458" s="19">
        <v>40</v>
      </c>
      <c r="J458" s="20">
        <v>46.24277456647399</v>
      </c>
      <c r="K458" s="20">
        <v>0</v>
      </c>
      <c r="L458" s="20">
        <v>0</v>
      </c>
      <c r="M458" s="19">
        <v>0</v>
      </c>
      <c r="N458" s="20">
        <v>0</v>
      </c>
      <c r="O458" s="20">
        <v>11</v>
      </c>
      <c r="P458" s="20">
        <v>50</v>
      </c>
      <c r="Q458" s="20">
        <v>53.939393939393945</v>
      </c>
      <c r="R458" s="19">
        <v>0</v>
      </c>
      <c r="S458" s="20">
        <v>0</v>
      </c>
      <c r="T458" s="19">
        <v>0</v>
      </c>
      <c r="U458" s="20">
        <v>0</v>
      </c>
      <c r="V458" s="19">
        <v>0</v>
      </c>
      <c r="W458" s="118">
        <v>0</v>
      </c>
      <c r="X458" s="118">
        <v>0</v>
      </c>
      <c r="Y458" s="118">
        <v>0</v>
      </c>
      <c r="Z458" s="20">
        <v>40</v>
      </c>
      <c r="AA458" s="20">
        <v>44</v>
      </c>
      <c r="AB458" s="19">
        <v>5</v>
      </c>
      <c r="AC458" s="20">
        <v>5.1020408163265305</v>
      </c>
      <c r="AD458" s="20">
        <v>91.044776119402982</v>
      </c>
      <c r="AE458" s="20">
        <v>48.214285714285715</v>
      </c>
      <c r="AF458" s="20">
        <v>0</v>
      </c>
      <c r="AG458" s="20">
        <v>70.967741935483872</v>
      </c>
      <c r="AH458" s="20">
        <v>51.648351648351657</v>
      </c>
      <c r="AI458" s="20">
        <v>25.274725274725274</v>
      </c>
      <c r="AJ458" s="3">
        <v>575</v>
      </c>
      <c r="AK458" s="6">
        <v>17</v>
      </c>
      <c r="AL458" s="6">
        <v>100</v>
      </c>
      <c r="AM458" s="6">
        <v>0</v>
      </c>
      <c r="AN458" s="6">
        <v>0</v>
      </c>
      <c r="AO458" s="6">
        <v>0</v>
      </c>
      <c r="AP458" s="6">
        <v>4</v>
      </c>
      <c r="AQ458" s="6">
        <v>40</v>
      </c>
      <c r="AR458" s="6">
        <v>0</v>
      </c>
      <c r="AS458" s="6">
        <v>0</v>
      </c>
      <c r="AT458" s="138"/>
      <c r="AU458" s="138"/>
      <c r="AV458" s="138"/>
      <c r="AW458" s="138"/>
      <c r="AX458" s="138"/>
      <c r="AY458" s="6">
        <v>12.650602409638553</v>
      </c>
      <c r="AZ458" s="6">
        <v>0</v>
      </c>
      <c r="BA458" s="6">
        <v>0</v>
      </c>
      <c r="BB458" s="6">
        <v>5</v>
      </c>
      <c r="BC458" s="6">
        <v>60</v>
      </c>
      <c r="BD458" s="6">
        <v>34.883720930232556</v>
      </c>
      <c r="BE458" s="6">
        <v>0</v>
      </c>
      <c r="BF458" s="6">
        <v>0</v>
      </c>
      <c r="BG458" s="6">
        <v>35</v>
      </c>
      <c r="BH458" s="6">
        <v>26.717557251908396</v>
      </c>
      <c r="BI458" s="6">
        <v>24</v>
      </c>
      <c r="BJ458" s="6">
        <v>64.86486486486487</v>
      </c>
      <c r="BK458" s="6">
        <v>5</v>
      </c>
    </row>
    <row r="459" spans="1:63" x14ac:dyDescent="0.35">
      <c r="A459" s="28">
        <v>453</v>
      </c>
      <c r="C459" s="18" t="s">
        <v>14</v>
      </c>
      <c r="D459" s="15">
        <v>498</v>
      </c>
      <c r="E459" s="19">
        <v>3</v>
      </c>
      <c r="F459" s="19">
        <v>14</v>
      </c>
      <c r="G459" s="19">
        <v>17</v>
      </c>
      <c r="H459" s="19">
        <v>309</v>
      </c>
      <c r="I459" s="19">
        <v>154</v>
      </c>
      <c r="J459" s="20">
        <v>45.783132530120483</v>
      </c>
      <c r="K459" s="20">
        <v>14</v>
      </c>
      <c r="L459" s="20">
        <v>17.283950617283949</v>
      </c>
      <c r="M459" s="19">
        <v>0</v>
      </c>
      <c r="N459" s="20">
        <v>0</v>
      </c>
      <c r="O459" s="20">
        <v>37</v>
      </c>
      <c r="P459" s="20">
        <v>87.5</v>
      </c>
      <c r="Q459" s="20">
        <v>44.516129032258064</v>
      </c>
      <c r="R459" s="19">
        <v>0</v>
      </c>
      <c r="S459" s="20">
        <v>0</v>
      </c>
      <c r="T459" s="19">
        <v>0</v>
      </c>
      <c r="U459" s="20">
        <v>0</v>
      </c>
      <c r="V459" s="19">
        <v>0</v>
      </c>
      <c r="W459" s="118">
        <v>0</v>
      </c>
      <c r="X459" s="118">
        <v>0</v>
      </c>
      <c r="Y459" s="118">
        <v>0</v>
      </c>
      <c r="Z459" s="20">
        <v>16.216216216216218</v>
      </c>
      <c r="AA459" s="20">
        <v>40.54054054054054</v>
      </c>
      <c r="AB459" s="19">
        <v>10</v>
      </c>
      <c r="AC459" s="20">
        <v>4.9019607843137258</v>
      </c>
      <c r="AD459" s="20">
        <v>68.902439024390233</v>
      </c>
      <c r="AE459" s="20">
        <v>47.297297297297298</v>
      </c>
      <c r="AF459" s="20">
        <v>66.666666666666657</v>
      </c>
      <c r="AG459" s="20">
        <v>57.785467128027676</v>
      </c>
      <c r="AH459" s="20">
        <v>42.934782608695656</v>
      </c>
      <c r="AI459" s="20">
        <v>29.347826086956523</v>
      </c>
      <c r="AJ459" s="3">
        <v>459.30232558139534</v>
      </c>
      <c r="AK459" s="6">
        <v>0</v>
      </c>
      <c r="AL459" s="6">
        <v>102</v>
      </c>
      <c r="AM459" s="6">
        <v>0</v>
      </c>
      <c r="AN459" s="6">
        <v>234</v>
      </c>
      <c r="AO459" s="6">
        <v>0</v>
      </c>
      <c r="AP459" s="6">
        <v>0</v>
      </c>
      <c r="AQ459" s="6">
        <v>102</v>
      </c>
      <c r="AR459" s="6">
        <v>26</v>
      </c>
      <c r="AS459" s="6">
        <v>5.394190871369295</v>
      </c>
      <c r="AT459" s="138">
        <v>1</v>
      </c>
      <c r="AU459" s="138">
        <v>0</v>
      </c>
      <c r="AV459" s="138">
        <v>0</v>
      </c>
      <c r="AW459" s="138">
        <v>2</v>
      </c>
      <c r="AX459" s="138">
        <v>3</v>
      </c>
      <c r="AY459" s="6">
        <v>18.454935622317599</v>
      </c>
      <c r="AZ459" s="6">
        <v>0</v>
      </c>
      <c r="BA459" s="6">
        <v>0</v>
      </c>
      <c r="BB459" s="6">
        <v>18</v>
      </c>
      <c r="BC459" s="6">
        <v>114</v>
      </c>
      <c r="BD459" s="6">
        <v>23.170731707317074</v>
      </c>
      <c r="BE459" s="6">
        <v>0</v>
      </c>
      <c r="BF459" s="6">
        <v>0</v>
      </c>
      <c r="BG459" s="6">
        <v>45</v>
      </c>
      <c r="BH459" s="6">
        <v>14.802631578947366</v>
      </c>
      <c r="BI459" s="6">
        <v>63</v>
      </c>
      <c r="BJ459" s="6">
        <v>42.281879194630875</v>
      </c>
      <c r="BK459" s="6">
        <v>17</v>
      </c>
    </row>
    <row r="460" spans="1:63" x14ac:dyDescent="0.35">
      <c r="A460" s="28">
        <v>454</v>
      </c>
      <c r="C460" s="18" t="s">
        <v>18</v>
      </c>
      <c r="D460" s="15">
        <v>1457</v>
      </c>
      <c r="E460" s="19">
        <v>12</v>
      </c>
      <c r="F460" s="19">
        <v>35</v>
      </c>
      <c r="G460" s="19">
        <v>81</v>
      </c>
      <c r="H460" s="19">
        <v>1135</v>
      </c>
      <c r="I460" s="19">
        <v>203</v>
      </c>
      <c r="J460" s="20">
        <v>55.525051475634868</v>
      </c>
      <c r="K460" s="20">
        <v>48</v>
      </c>
      <c r="L460" s="20">
        <v>10.256410256410255</v>
      </c>
      <c r="M460" s="19">
        <v>6</v>
      </c>
      <c r="N460" s="20">
        <v>12.5</v>
      </c>
      <c r="O460" s="20">
        <v>114</v>
      </c>
      <c r="P460" s="20">
        <v>76.923076923076934</v>
      </c>
      <c r="Q460" s="20">
        <v>31.395348837209301</v>
      </c>
      <c r="R460" s="19">
        <v>0</v>
      </c>
      <c r="S460" s="20">
        <v>0</v>
      </c>
      <c r="T460" s="19">
        <v>0</v>
      </c>
      <c r="U460" s="20">
        <v>0</v>
      </c>
      <c r="V460" s="19">
        <v>4</v>
      </c>
      <c r="W460" s="118">
        <v>12.121212121212121</v>
      </c>
      <c r="X460" s="118">
        <v>4</v>
      </c>
      <c r="Y460" s="118">
        <v>6.666666666666667</v>
      </c>
      <c r="Z460" s="20">
        <v>19.782608695652172</v>
      </c>
      <c r="AA460" s="20">
        <v>41.521739130434781</v>
      </c>
      <c r="AB460" s="19">
        <v>60</v>
      </c>
      <c r="AC460" s="20">
        <v>6.8571428571428577</v>
      </c>
      <c r="AD460" s="20">
        <v>78.085106382978722</v>
      </c>
      <c r="AE460" s="20">
        <v>62.691131498470952</v>
      </c>
      <c r="AF460" s="20">
        <v>34.375</v>
      </c>
      <c r="AG460" s="20">
        <v>71.057692307692307</v>
      </c>
      <c r="AH460" s="20">
        <v>41.409147095179236</v>
      </c>
      <c r="AI460" s="20">
        <v>27.441285537700864</v>
      </c>
      <c r="AJ460" s="3">
        <v>581.35593220338978</v>
      </c>
      <c r="AK460" s="6">
        <v>696</v>
      </c>
      <c r="AL460" s="6">
        <v>323</v>
      </c>
      <c r="AM460" s="6">
        <v>0</v>
      </c>
      <c r="AN460" s="6">
        <v>0</v>
      </c>
      <c r="AO460" s="6">
        <v>0</v>
      </c>
      <c r="AP460" s="6">
        <v>0</v>
      </c>
      <c r="AQ460" s="6">
        <v>374</v>
      </c>
      <c r="AR460" s="6">
        <v>137</v>
      </c>
      <c r="AS460" s="6">
        <v>9.7301136363636367</v>
      </c>
      <c r="AT460" s="138">
        <v>4</v>
      </c>
      <c r="AU460" s="138">
        <v>0</v>
      </c>
      <c r="AV460" s="138">
        <v>1</v>
      </c>
      <c r="AW460" s="138">
        <v>5</v>
      </c>
      <c r="AX460" s="138">
        <v>10</v>
      </c>
      <c r="AY460" s="6">
        <v>12.508833922261484</v>
      </c>
      <c r="AZ460" s="6">
        <v>3</v>
      </c>
      <c r="BA460" s="6">
        <v>0.65075921908893708</v>
      </c>
      <c r="BB460" s="6">
        <v>11</v>
      </c>
      <c r="BC460" s="6">
        <v>497</v>
      </c>
      <c r="BD460" s="6">
        <v>34.442134442134446</v>
      </c>
      <c r="BE460" s="6">
        <v>8</v>
      </c>
      <c r="BF460" s="6">
        <v>9.6385542168674707</v>
      </c>
      <c r="BG460" s="6">
        <v>345</v>
      </c>
      <c r="BH460" s="6">
        <v>30.477031802120141</v>
      </c>
      <c r="BI460" s="6">
        <v>135</v>
      </c>
      <c r="BJ460" s="6">
        <v>68.877551020408163</v>
      </c>
      <c r="BK460" s="6">
        <v>81</v>
      </c>
    </row>
    <row r="461" spans="1:63" x14ac:dyDescent="0.35">
      <c r="A461" s="28">
        <v>455</v>
      </c>
      <c r="C461" s="18"/>
      <c r="D461" s="15"/>
      <c r="E461" s="19"/>
      <c r="F461" s="19"/>
      <c r="G461" s="19"/>
      <c r="H461" s="19"/>
      <c r="I461" s="19"/>
      <c r="J461" s="20"/>
      <c r="K461" s="20"/>
      <c r="L461" s="20"/>
      <c r="M461" s="19"/>
      <c r="N461" s="20"/>
      <c r="O461" s="20"/>
      <c r="P461" s="20"/>
      <c r="Q461" s="20"/>
      <c r="R461" s="19"/>
      <c r="S461" s="20"/>
      <c r="T461" s="19">
        <v>48</v>
      </c>
      <c r="U461" s="20">
        <v>5.9405940594059405</v>
      </c>
      <c r="V461" s="19">
        <v>64</v>
      </c>
      <c r="W461" s="118">
        <v>10.372771474878444</v>
      </c>
      <c r="X461" s="118">
        <v>103</v>
      </c>
      <c r="Y461" s="118">
        <v>7.2740112994350277</v>
      </c>
      <c r="Z461" s="20">
        <v>20.138226882745471</v>
      </c>
      <c r="AA461" s="20">
        <v>58.257864632983789</v>
      </c>
      <c r="AB461" s="19">
        <v>962</v>
      </c>
      <c r="AC461" s="20">
        <v>7.101203218424744</v>
      </c>
      <c r="AD461" s="20">
        <v>81.344470962609378</v>
      </c>
      <c r="AE461" s="20">
        <v>64.367285730764792</v>
      </c>
      <c r="AF461" s="20">
        <v>61.208656594528378</v>
      </c>
      <c r="AG461" s="20">
        <v>75.0261701809481</v>
      </c>
      <c r="AH461" s="20">
        <v>31.833265884257383</v>
      </c>
      <c r="AI461" s="20">
        <v>35.961149332254152</v>
      </c>
      <c r="AJ461" s="3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>
        <v>33.422459893048128</v>
      </c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</row>
    <row r="462" spans="1:63" x14ac:dyDescent="0.35">
      <c r="A462" s="28">
        <v>456</v>
      </c>
      <c r="B462" s="21" t="s">
        <v>44</v>
      </c>
      <c r="C462" s="18" t="s">
        <v>26</v>
      </c>
      <c r="D462" s="15">
        <v>218</v>
      </c>
      <c r="E462" s="19">
        <v>0</v>
      </c>
      <c r="F462" s="19">
        <v>0</v>
      </c>
      <c r="G462" s="19">
        <v>16</v>
      </c>
      <c r="H462" s="19">
        <v>179</v>
      </c>
      <c r="I462" s="19">
        <v>23</v>
      </c>
      <c r="J462" s="20">
        <v>50.458715596330272</v>
      </c>
      <c r="K462" s="20">
        <v>13</v>
      </c>
      <c r="L462" s="20">
        <v>13</v>
      </c>
      <c r="M462" s="19">
        <v>0</v>
      </c>
      <c r="N462" s="20">
        <v>0</v>
      </c>
      <c r="O462" s="20">
        <v>13</v>
      </c>
      <c r="P462" s="20">
        <v>100</v>
      </c>
      <c r="Q462" s="20">
        <v>21.962616822429908</v>
      </c>
      <c r="R462" s="19">
        <v>3</v>
      </c>
      <c r="S462" s="20">
        <v>21.428571428571427</v>
      </c>
      <c r="T462" s="19">
        <v>0</v>
      </c>
      <c r="U462" s="20">
        <v>0</v>
      </c>
      <c r="V462" s="19">
        <v>0</v>
      </c>
      <c r="W462" s="118">
        <v>0</v>
      </c>
      <c r="X462" s="118">
        <v>4</v>
      </c>
      <c r="Y462" s="118">
        <v>25</v>
      </c>
      <c r="Z462" s="20">
        <v>19.148936170212767</v>
      </c>
      <c r="AA462" s="20">
        <v>31.914893617021278</v>
      </c>
      <c r="AB462" s="19">
        <v>11</v>
      </c>
      <c r="AC462" s="20">
        <v>9.5652173913043477</v>
      </c>
      <c r="AD462" s="20">
        <v>67.415730337078656</v>
      </c>
      <c r="AE462" s="20">
        <v>38.202247191011232</v>
      </c>
      <c r="AF462" s="20">
        <v>50</v>
      </c>
      <c r="AG462" s="20">
        <v>55.128205128205131</v>
      </c>
      <c r="AH462" s="20">
        <v>28.40909090909091</v>
      </c>
      <c r="AI462" s="20">
        <v>31.818181818181817</v>
      </c>
      <c r="AJ462" s="3">
        <v>500</v>
      </c>
      <c r="AK462" s="6">
        <v>0</v>
      </c>
      <c r="AL462" s="6">
        <v>0</v>
      </c>
      <c r="AM462" s="6">
        <v>0</v>
      </c>
      <c r="AN462" s="6">
        <v>196</v>
      </c>
      <c r="AO462" s="6">
        <v>0</v>
      </c>
      <c r="AP462" s="6">
        <v>0</v>
      </c>
      <c r="AQ462" s="6">
        <v>12</v>
      </c>
      <c r="AR462" s="6">
        <v>16</v>
      </c>
      <c r="AS462" s="6">
        <v>7.511737089201878</v>
      </c>
      <c r="AT462" s="138">
        <v>1</v>
      </c>
      <c r="AU462" s="138">
        <v>0</v>
      </c>
      <c r="AV462" s="138">
        <v>0</v>
      </c>
      <c r="AW462" s="138">
        <v>0</v>
      </c>
      <c r="AX462" s="138">
        <v>1</v>
      </c>
      <c r="AY462" s="6">
        <v>25.757575757575758</v>
      </c>
      <c r="AZ462" s="6">
        <v>0</v>
      </c>
      <c r="BA462" s="6">
        <v>0</v>
      </c>
      <c r="BB462" s="6">
        <v>0</v>
      </c>
      <c r="BC462" s="6">
        <v>54</v>
      </c>
      <c r="BD462" s="6">
        <v>24.88479262672811</v>
      </c>
      <c r="BE462" s="6">
        <v>0</v>
      </c>
      <c r="BF462" s="6">
        <v>0</v>
      </c>
      <c r="BG462" s="6">
        <v>32</v>
      </c>
      <c r="BH462" s="6">
        <v>18.285714285714285</v>
      </c>
      <c r="BI462" s="6">
        <v>14</v>
      </c>
      <c r="BJ462" s="6">
        <v>82.35294117647058</v>
      </c>
      <c r="BK462" s="6">
        <v>16</v>
      </c>
    </row>
    <row r="463" spans="1:63" x14ac:dyDescent="0.35">
      <c r="A463" s="28">
        <v>457</v>
      </c>
      <c r="C463" s="18" t="s">
        <v>22</v>
      </c>
      <c r="D463" s="15">
        <v>73</v>
      </c>
      <c r="E463" s="19">
        <v>0</v>
      </c>
      <c r="F463" s="19">
        <v>4</v>
      </c>
      <c r="G463" s="19">
        <v>3</v>
      </c>
      <c r="H463" s="19">
        <v>66</v>
      </c>
      <c r="I463" s="19">
        <v>0</v>
      </c>
      <c r="J463" s="20">
        <v>50.684931506849317</v>
      </c>
      <c r="K463" s="20">
        <v>0</v>
      </c>
      <c r="L463" s="20">
        <v>0</v>
      </c>
      <c r="M463" s="19">
        <v>0</v>
      </c>
      <c r="N463" s="20">
        <v>0</v>
      </c>
      <c r="O463" s="20">
        <v>6</v>
      </c>
      <c r="P463" s="20">
        <v>100</v>
      </c>
      <c r="Q463" s="20">
        <v>0</v>
      </c>
      <c r="R463" s="19">
        <v>0</v>
      </c>
      <c r="S463" s="20">
        <v>0</v>
      </c>
      <c r="T463" s="19">
        <v>0</v>
      </c>
      <c r="U463" s="20">
        <v>0</v>
      </c>
      <c r="V463" s="19">
        <v>0</v>
      </c>
      <c r="W463" s="118">
        <v>0</v>
      </c>
      <c r="X463" s="118">
        <v>0</v>
      </c>
      <c r="Y463" s="118">
        <v>0</v>
      </c>
      <c r="Z463" s="20">
        <v>8.1081081081081088</v>
      </c>
      <c r="AA463" s="20">
        <v>83.78378378378379</v>
      </c>
      <c r="AB463" s="19">
        <v>4</v>
      </c>
      <c r="AC463" s="20">
        <v>7.0175438596491224</v>
      </c>
      <c r="AD463" s="20">
        <v>100</v>
      </c>
      <c r="AE463" s="20">
        <v>61.111111111111114</v>
      </c>
      <c r="AF463" s="20">
        <v>69.230769230769226</v>
      </c>
      <c r="AG463" s="20">
        <v>82.35294117647058</v>
      </c>
      <c r="AH463" s="20">
        <v>13.043478260869565</v>
      </c>
      <c r="AI463" s="20">
        <v>58.695652173913047</v>
      </c>
      <c r="AJ463" s="3">
        <v>875</v>
      </c>
      <c r="AK463" s="6">
        <v>0</v>
      </c>
      <c r="AL463" s="6">
        <v>6</v>
      </c>
      <c r="AM463" s="6">
        <v>4</v>
      </c>
      <c r="AN463" s="6">
        <v>57</v>
      </c>
      <c r="AO463" s="6">
        <v>0</v>
      </c>
      <c r="AP463" s="6">
        <v>0</v>
      </c>
      <c r="AQ463" s="6">
        <v>3</v>
      </c>
      <c r="AR463" s="6">
        <v>10</v>
      </c>
      <c r="AS463" s="6">
        <v>14.285714285714285</v>
      </c>
      <c r="AT463" s="138">
        <v>0</v>
      </c>
      <c r="AU463" s="138">
        <v>0</v>
      </c>
      <c r="AV463" s="138">
        <v>1</v>
      </c>
      <c r="AW463" s="138">
        <v>2</v>
      </c>
      <c r="AX463" s="138">
        <v>3</v>
      </c>
      <c r="AY463" s="6">
        <v>25.352112676056336</v>
      </c>
      <c r="AZ463" s="6">
        <v>0</v>
      </c>
      <c r="BA463" s="6">
        <v>0</v>
      </c>
      <c r="BB463" s="6">
        <v>0</v>
      </c>
      <c r="BC463" s="6">
        <v>7</v>
      </c>
      <c r="BD463" s="6">
        <v>9.2105263157894726</v>
      </c>
      <c r="BE463" s="6">
        <v>0</v>
      </c>
      <c r="BF463" s="6">
        <v>0</v>
      </c>
      <c r="BG463" s="6">
        <v>3</v>
      </c>
      <c r="BH463" s="6">
        <v>4.7619047619047619</v>
      </c>
      <c r="BI463" s="6">
        <v>0</v>
      </c>
      <c r="BJ463" s="6">
        <v>0</v>
      </c>
      <c r="BK463" s="6">
        <v>3</v>
      </c>
    </row>
    <row r="464" spans="1:63" x14ac:dyDescent="0.35">
      <c r="A464" s="28">
        <v>458</v>
      </c>
      <c r="C464" s="18" t="s">
        <v>134</v>
      </c>
      <c r="D464" s="15">
        <v>104</v>
      </c>
      <c r="E464" s="19">
        <v>0</v>
      </c>
      <c r="F464" s="19">
        <v>0</v>
      </c>
      <c r="G464" s="19">
        <v>6</v>
      </c>
      <c r="H464" s="19">
        <v>86</v>
      </c>
      <c r="I464" s="19">
        <v>12</v>
      </c>
      <c r="J464" s="20">
        <v>59.615384615384613</v>
      </c>
      <c r="K464" s="20">
        <v>0</v>
      </c>
      <c r="L464" s="20">
        <v>0</v>
      </c>
      <c r="M464" s="19">
        <v>0</v>
      </c>
      <c r="N464" s="20">
        <v>0</v>
      </c>
      <c r="O464" s="20">
        <v>3</v>
      </c>
      <c r="P464" s="20">
        <v>100</v>
      </c>
      <c r="Q464" s="20">
        <v>15.151515151515152</v>
      </c>
      <c r="R464" s="19">
        <v>0</v>
      </c>
      <c r="S464" s="20">
        <v>0</v>
      </c>
      <c r="T464" s="19">
        <v>0</v>
      </c>
      <c r="U464" s="20">
        <v>0</v>
      </c>
      <c r="V464" s="19">
        <v>0</v>
      </c>
      <c r="W464" s="118">
        <v>0</v>
      </c>
      <c r="X464" s="118">
        <v>0</v>
      </c>
      <c r="Y464" s="118">
        <v>0</v>
      </c>
      <c r="Z464" s="20">
        <v>33.333333333333329</v>
      </c>
      <c r="AA464" s="20">
        <v>47.619047619047613</v>
      </c>
      <c r="AB464" s="19">
        <v>5</v>
      </c>
      <c r="AC464" s="20">
        <v>6.8493150684931505</v>
      </c>
      <c r="AD464" s="20">
        <v>87.096774193548384</v>
      </c>
      <c r="AE464" s="20">
        <v>74.545454545454547</v>
      </c>
      <c r="AF464" s="20">
        <v>0</v>
      </c>
      <c r="AG464" s="20">
        <v>78.82352941176471</v>
      </c>
      <c r="AH464" s="20">
        <v>40.845070422535215</v>
      </c>
      <c r="AI464" s="20">
        <v>30.985915492957744</v>
      </c>
      <c r="AJ464" s="3">
        <v>872.22222222222217</v>
      </c>
      <c r="AK464" s="6">
        <v>0</v>
      </c>
      <c r="AL464" s="6">
        <v>64</v>
      </c>
      <c r="AM464" s="6">
        <v>0</v>
      </c>
      <c r="AN464" s="6">
        <v>10</v>
      </c>
      <c r="AO464" s="6">
        <v>0</v>
      </c>
      <c r="AP464" s="6">
        <v>0</v>
      </c>
      <c r="AQ464" s="6">
        <v>20</v>
      </c>
      <c r="AR464" s="6">
        <v>0</v>
      </c>
      <c r="AS464" s="6">
        <v>0</v>
      </c>
      <c r="AT464" s="138">
        <v>0</v>
      </c>
      <c r="AU464" s="138">
        <v>0</v>
      </c>
      <c r="AV464" s="138">
        <v>0</v>
      </c>
      <c r="AW464" s="138">
        <v>0</v>
      </c>
      <c r="AX464" s="138">
        <v>0</v>
      </c>
      <c r="AY464" s="6">
        <v>8.5714285714285712</v>
      </c>
      <c r="AZ464" s="6">
        <v>0</v>
      </c>
      <c r="BA464" s="6">
        <v>0</v>
      </c>
      <c r="BB464" s="6">
        <v>5</v>
      </c>
      <c r="BC464" s="6">
        <v>16</v>
      </c>
      <c r="BD464" s="6">
        <v>15.686274509803921</v>
      </c>
      <c r="BE464" s="6">
        <v>0</v>
      </c>
      <c r="BF464" s="6">
        <v>0</v>
      </c>
      <c r="BG464" s="6">
        <v>14</v>
      </c>
      <c r="BH464" s="6">
        <v>15.730337078651685</v>
      </c>
      <c r="BI464" s="6">
        <v>8</v>
      </c>
      <c r="BJ464" s="6">
        <v>50</v>
      </c>
      <c r="BK464" s="6">
        <v>6</v>
      </c>
    </row>
    <row r="465" spans="1:63" x14ac:dyDescent="0.35">
      <c r="A465" s="28">
        <v>459</v>
      </c>
      <c r="C465" s="18" t="s">
        <v>137</v>
      </c>
      <c r="D465" s="15">
        <v>118</v>
      </c>
      <c r="E465" s="19">
        <v>0</v>
      </c>
      <c r="F465" s="19">
        <v>7</v>
      </c>
      <c r="G465" s="19">
        <v>17</v>
      </c>
      <c r="H465" s="19">
        <v>73</v>
      </c>
      <c r="I465" s="19">
        <v>22</v>
      </c>
      <c r="J465" s="20">
        <v>45.762711864406782</v>
      </c>
      <c r="K465" s="20">
        <v>4</v>
      </c>
      <c r="L465" s="20">
        <v>10.526315789473683</v>
      </c>
      <c r="M465" s="19">
        <v>0</v>
      </c>
      <c r="N465" s="20">
        <v>0</v>
      </c>
      <c r="O465" s="20">
        <v>11</v>
      </c>
      <c r="P465" s="20">
        <v>66.666666666666657</v>
      </c>
      <c r="Q465" s="20">
        <v>53.535353535353536</v>
      </c>
      <c r="R465" s="19">
        <v>8</v>
      </c>
      <c r="S465" s="20">
        <v>100</v>
      </c>
      <c r="T465" s="19">
        <v>0</v>
      </c>
      <c r="U465" s="20">
        <v>0</v>
      </c>
      <c r="V465" s="19">
        <v>0</v>
      </c>
      <c r="W465" s="118">
        <v>0</v>
      </c>
      <c r="X465" s="118">
        <v>0</v>
      </c>
      <c r="Y465" s="118">
        <v>0</v>
      </c>
      <c r="Z465" s="20">
        <v>31.707317073170731</v>
      </c>
      <c r="AA465" s="20">
        <v>24.390243902439025</v>
      </c>
      <c r="AB465" s="19">
        <v>0</v>
      </c>
      <c r="AC465" s="20">
        <v>0</v>
      </c>
      <c r="AD465" s="20">
        <v>74.358974358974365</v>
      </c>
      <c r="AE465" s="20">
        <v>50</v>
      </c>
      <c r="AF465" s="20">
        <v>43.478260869565219</v>
      </c>
      <c r="AG465" s="20">
        <v>66.037735849056602</v>
      </c>
      <c r="AH465" s="20">
        <v>41.304347826086953</v>
      </c>
      <c r="AI465" s="20">
        <v>30.434782608695656</v>
      </c>
      <c r="AJ465" s="3">
        <v>347.36842105263156</v>
      </c>
      <c r="AK465" s="6">
        <v>26</v>
      </c>
      <c r="AL465" s="6">
        <v>81</v>
      </c>
      <c r="AM465" s="6">
        <v>0</v>
      </c>
      <c r="AN465" s="6">
        <v>0</v>
      </c>
      <c r="AO465" s="6">
        <v>0</v>
      </c>
      <c r="AP465" s="6">
        <v>0</v>
      </c>
      <c r="AQ465" s="6">
        <v>4</v>
      </c>
      <c r="AR465" s="6">
        <v>39</v>
      </c>
      <c r="AS465" s="6">
        <v>33.913043478260867</v>
      </c>
      <c r="AT465" s="138">
        <v>1</v>
      </c>
      <c r="AU465" s="138">
        <v>6</v>
      </c>
      <c r="AV465" s="138">
        <v>0</v>
      </c>
      <c r="AW465" s="138">
        <v>0</v>
      </c>
      <c r="AX465" s="138">
        <v>7</v>
      </c>
      <c r="AY465" s="6">
        <v>53.846153846153847</v>
      </c>
      <c r="AZ465" s="6">
        <v>0</v>
      </c>
      <c r="BA465" s="6">
        <v>0</v>
      </c>
      <c r="BB465" s="6">
        <v>0</v>
      </c>
      <c r="BC465" s="6">
        <v>32</v>
      </c>
      <c r="BD465" s="6">
        <v>27.350427350427353</v>
      </c>
      <c r="BE465" s="6">
        <v>4</v>
      </c>
      <c r="BF465" s="6">
        <v>21.052631578947366</v>
      </c>
      <c r="BG465" s="6">
        <v>20</v>
      </c>
      <c r="BH465" s="6">
        <v>29.411764705882355</v>
      </c>
      <c r="BI465" s="6">
        <v>8</v>
      </c>
      <c r="BJ465" s="6">
        <v>32</v>
      </c>
      <c r="BK465" s="6">
        <v>17</v>
      </c>
    </row>
    <row r="466" spans="1:63" x14ac:dyDescent="0.35">
      <c r="A466" s="28">
        <v>460</v>
      </c>
      <c r="C466" s="18" t="s">
        <v>16</v>
      </c>
      <c r="D466" s="15">
        <v>536</v>
      </c>
      <c r="E466" s="19">
        <v>0</v>
      </c>
      <c r="F466" s="19">
        <v>0</v>
      </c>
      <c r="G466" s="19">
        <v>13</v>
      </c>
      <c r="H466" s="19">
        <v>440</v>
      </c>
      <c r="I466" s="19">
        <v>81</v>
      </c>
      <c r="J466" s="20">
        <v>55.037313432835823</v>
      </c>
      <c r="K466" s="20">
        <v>14</v>
      </c>
      <c r="L466" s="20">
        <v>7.9545454545454541</v>
      </c>
      <c r="M466" s="19">
        <v>0</v>
      </c>
      <c r="N466" s="20">
        <v>0</v>
      </c>
      <c r="O466" s="20">
        <v>34</v>
      </c>
      <c r="P466" s="20">
        <v>91.666666666666657</v>
      </c>
      <c r="Q466" s="20">
        <v>48.19047619047619</v>
      </c>
      <c r="R466" s="19">
        <v>0</v>
      </c>
      <c r="S466" s="20">
        <v>0</v>
      </c>
      <c r="T466" s="19">
        <v>0</v>
      </c>
      <c r="U466" s="20">
        <v>0</v>
      </c>
      <c r="V466" s="19">
        <v>0</v>
      </c>
      <c r="W466" s="118">
        <v>0</v>
      </c>
      <c r="X466" s="118">
        <v>0</v>
      </c>
      <c r="Y466" s="118">
        <v>0</v>
      </c>
      <c r="Z466" s="20">
        <v>20.710059171597635</v>
      </c>
      <c r="AA466" s="20">
        <v>30.177514792899409</v>
      </c>
      <c r="AB466" s="19">
        <v>25</v>
      </c>
      <c r="AC466" s="20">
        <v>7.5528700906344408</v>
      </c>
      <c r="AD466" s="20">
        <v>79.695431472081211</v>
      </c>
      <c r="AE466" s="20">
        <v>58.22784810126582</v>
      </c>
      <c r="AF466" s="20">
        <v>44.444444444444443</v>
      </c>
      <c r="AG466" s="20">
        <v>69.651741293532339</v>
      </c>
      <c r="AH466" s="20">
        <v>58.361774744027308</v>
      </c>
      <c r="AI466" s="20">
        <v>19.112627986348123</v>
      </c>
      <c r="AJ466" s="3">
        <v>579.6875</v>
      </c>
      <c r="AK466" s="6">
        <v>367</v>
      </c>
      <c r="AL466" s="6">
        <v>51</v>
      </c>
      <c r="AM466" s="6">
        <v>0</v>
      </c>
      <c r="AN466" s="6">
        <v>3</v>
      </c>
      <c r="AO466" s="6">
        <v>0</v>
      </c>
      <c r="AP466" s="6">
        <v>0</v>
      </c>
      <c r="AQ466" s="6">
        <v>86</v>
      </c>
      <c r="AR466" s="6">
        <v>25</v>
      </c>
      <c r="AS466" s="6">
        <v>4.8262548262548259</v>
      </c>
      <c r="AT466" s="138">
        <v>3</v>
      </c>
      <c r="AU466" s="138">
        <v>0</v>
      </c>
      <c r="AV466" s="138">
        <v>0</v>
      </c>
      <c r="AW466" s="138">
        <v>0</v>
      </c>
      <c r="AX466" s="138">
        <v>3</v>
      </c>
      <c r="AY466" s="6">
        <v>5.6603773584905666</v>
      </c>
      <c r="AZ466" s="6">
        <v>0</v>
      </c>
      <c r="BA466" s="6">
        <v>0</v>
      </c>
      <c r="BB466" s="6">
        <v>3</v>
      </c>
      <c r="BC466" s="6">
        <v>182</v>
      </c>
      <c r="BD466" s="6">
        <v>34.404536862003781</v>
      </c>
      <c r="BE466" s="6">
        <v>0</v>
      </c>
      <c r="BF466" s="6">
        <v>0</v>
      </c>
      <c r="BG466" s="6">
        <v>120</v>
      </c>
      <c r="BH466" s="6">
        <v>27.459954233409611</v>
      </c>
      <c r="BI466" s="6">
        <v>66</v>
      </c>
      <c r="BJ466" s="6">
        <v>77.64705882352942</v>
      </c>
      <c r="BK466" s="6">
        <v>13</v>
      </c>
    </row>
    <row r="467" spans="1:63" x14ac:dyDescent="0.35">
      <c r="A467" s="28">
        <v>461</v>
      </c>
      <c r="C467" s="18" t="s">
        <v>138</v>
      </c>
      <c r="D467" s="15">
        <v>6081</v>
      </c>
      <c r="E467" s="19">
        <v>127</v>
      </c>
      <c r="F467" s="19">
        <v>370</v>
      </c>
      <c r="G467" s="19">
        <v>496</v>
      </c>
      <c r="H467" s="19">
        <v>4690</v>
      </c>
      <c r="I467" s="19">
        <v>525</v>
      </c>
      <c r="J467" s="20">
        <v>55.221180726854136</v>
      </c>
      <c r="K467" s="20">
        <v>154</v>
      </c>
      <c r="L467" s="20">
        <v>5.0081300813008127</v>
      </c>
      <c r="M467" s="19">
        <v>3</v>
      </c>
      <c r="N467" s="20">
        <v>1.25</v>
      </c>
      <c r="O467" s="20">
        <v>284</v>
      </c>
      <c r="P467" s="20">
        <v>83.745583038869256</v>
      </c>
      <c r="Q467" s="20">
        <v>11.094943615860313</v>
      </c>
      <c r="R467" s="19">
        <v>0</v>
      </c>
      <c r="S467" s="20">
        <v>0</v>
      </c>
      <c r="T467" s="19">
        <v>3</v>
      </c>
      <c r="U467" s="20">
        <v>3.125</v>
      </c>
      <c r="V467" s="19">
        <v>14</v>
      </c>
      <c r="W467" s="118">
        <v>12.173913043478262</v>
      </c>
      <c r="X467" s="118">
        <v>19</v>
      </c>
      <c r="Y467" s="118">
        <v>9.1346153846153832</v>
      </c>
      <c r="Z467" s="20">
        <v>16.841759684832567</v>
      </c>
      <c r="AA467" s="20">
        <v>63.394615889691394</v>
      </c>
      <c r="AB467" s="19">
        <v>265</v>
      </c>
      <c r="AC467" s="20">
        <v>7.5284090909090908</v>
      </c>
      <c r="AD467" s="20">
        <v>80.258577821979117</v>
      </c>
      <c r="AE467" s="20">
        <v>58.141292028711746</v>
      </c>
      <c r="AF467" s="20">
        <v>49.316628701594531</v>
      </c>
      <c r="AG467" s="20">
        <v>73.32968236582694</v>
      </c>
      <c r="AH467" s="20">
        <v>26.764982742390963</v>
      </c>
      <c r="AI467" s="20">
        <v>40.727957326639476</v>
      </c>
      <c r="AJ467" s="3">
        <v>470.6349206349206</v>
      </c>
      <c r="AK467" s="6">
        <v>565</v>
      </c>
      <c r="AL467" s="6">
        <v>1089</v>
      </c>
      <c r="AM467" s="6">
        <v>0</v>
      </c>
      <c r="AN467" s="6">
        <v>16</v>
      </c>
      <c r="AO467" s="6">
        <v>0</v>
      </c>
      <c r="AP467" s="6">
        <v>9</v>
      </c>
      <c r="AQ467" s="6">
        <v>4146</v>
      </c>
      <c r="AR467" s="6">
        <v>1422</v>
      </c>
      <c r="AS467" s="6">
        <v>24.237259246633712</v>
      </c>
      <c r="AT467" s="138">
        <v>94</v>
      </c>
      <c r="AU467" s="138">
        <v>0</v>
      </c>
      <c r="AV467" s="138">
        <v>20</v>
      </c>
      <c r="AW467" s="138">
        <v>35</v>
      </c>
      <c r="AX467" s="138">
        <v>149</v>
      </c>
      <c r="AY467" s="6">
        <v>7.8732276897414506</v>
      </c>
      <c r="AZ467" s="6">
        <v>12</v>
      </c>
      <c r="BA467" s="6">
        <v>0.39460703715882933</v>
      </c>
      <c r="BB467" s="6">
        <v>23</v>
      </c>
      <c r="BC467" s="6">
        <v>2065</v>
      </c>
      <c r="BD467" s="6">
        <v>34.104046242774565</v>
      </c>
      <c r="BE467" s="6">
        <v>73</v>
      </c>
      <c r="BF467" s="6">
        <v>14.867617107942973</v>
      </c>
      <c r="BG467" s="6">
        <v>1494</v>
      </c>
      <c r="BH467" s="6">
        <v>31.984585741811177</v>
      </c>
      <c r="BI467" s="6">
        <v>412</v>
      </c>
      <c r="BJ467" s="6">
        <v>78.625954198473281</v>
      </c>
      <c r="BK467" s="6">
        <v>496</v>
      </c>
    </row>
    <row r="468" spans="1:63" x14ac:dyDescent="0.35">
      <c r="A468" s="28">
        <v>462</v>
      </c>
      <c r="C468" s="18" t="s">
        <v>2</v>
      </c>
      <c r="D468" s="15">
        <v>21</v>
      </c>
      <c r="E468" s="19">
        <v>0</v>
      </c>
      <c r="F468" s="19">
        <v>0</v>
      </c>
      <c r="G468" s="19">
        <v>4</v>
      </c>
      <c r="H468" s="19">
        <v>17</v>
      </c>
      <c r="I468" s="19">
        <v>0</v>
      </c>
      <c r="J468" s="20">
        <v>33.333333333333329</v>
      </c>
      <c r="K468" s="20">
        <v>0</v>
      </c>
      <c r="L468" s="20">
        <v>0</v>
      </c>
      <c r="M468" s="19">
        <v>0</v>
      </c>
      <c r="N468" s="20">
        <v>0</v>
      </c>
      <c r="O468" s="20">
        <v>0</v>
      </c>
      <c r="P468" s="20">
        <v>0</v>
      </c>
      <c r="Q468" s="20">
        <v>32</v>
      </c>
      <c r="R468" s="19">
        <v>0</v>
      </c>
      <c r="S468" s="20">
        <v>0</v>
      </c>
      <c r="T468" s="19">
        <v>0</v>
      </c>
      <c r="U468" s="20">
        <v>0</v>
      </c>
      <c r="V468" s="19">
        <v>0</v>
      </c>
      <c r="W468" s="118">
        <v>0</v>
      </c>
      <c r="X468" s="118">
        <v>0</v>
      </c>
      <c r="Y468" s="118">
        <v>0</v>
      </c>
      <c r="Z468" s="20">
        <v>57.142857142857139</v>
      </c>
      <c r="AA468" s="20">
        <v>0</v>
      </c>
      <c r="AB468" s="19">
        <v>0</v>
      </c>
      <c r="AC468" s="20">
        <v>0</v>
      </c>
      <c r="AD468" s="20">
        <v>100</v>
      </c>
      <c r="AE468" s="20">
        <v>45.454545454545453</v>
      </c>
      <c r="AF468" s="20">
        <v>0</v>
      </c>
      <c r="AG468" s="20">
        <v>100</v>
      </c>
      <c r="AH468" s="20">
        <v>50</v>
      </c>
      <c r="AI468" s="20">
        <v>50</v>
      </c>
      <c r="AJ468" s="3">
        <v>800</v>
      </c>
      <c r="AK468" s="6">
        <v>0</v>
      </c>
      <c r="AL468" s="6">
        <v>14</v>
      </c>
      <c r="AM468" s="6">
        <v>0</v>
      </c>
      <c r="AN468" s="6">
        <v>0</v>
      </c>
      <c r="AO468" s="6">
        <v>0</v>
      </c>
      <c r="AP468" s="6">
        <v>0</v>
      </c>
      <c r="AQ468" s="6">
        <v>0</v>
      </c>
      <c r="AR468" s="6">
        <v>4</v>
      </c>
      <c r="AS468" s="6">
        <v>19.047619047619047</v>
      </c>
      <c r="AT468" s="138"/>
      <c r="AU468" s="138"/>
      <c r="AV468" s="138"/>
      <c r="AW468" s="138"/>
      <c r="AX468" s="138"/>
      <c r="AY468" s="6">
        <v>27.777777777777779</v>
      </c>
      <c r="AZ468" s="6">
        <v>0</v>
      </c>
      <c r="BA468" s="6">
        <v>0</v>
      </c>
      <c r="BB468" s="6">
        <v>0</v>
      </c>
      <c r="BC468" s="6">
        <v>0</v>
      </c>
      <c r="BD468" s="6">
        <v>0</v>
      </c>
      <c r="BE468" s="6">
        <v>0</v>
      </c>
      <c r="BF468" s="6">
        <v>0</v>
      </c>
      <c r="BG468" s="6">
        <v>0</v>
      </c>
      <c r="BH468" s="6">
        <v>0</v>
      </c>
      <c r="BI468" s="6">
        <v>0</v>
      </c>
      <c r="BJ468" s="6">
        <v>0</v>
      </c>
      <c r="BK468" s="6">
        <v>4</v>
      </c>
    </row>
    <row r="469" spans="1:63" x14ac:dyDescent="0.35">
      <c r="A469" s="28">
        <v>463</v>
      </c>
      <c r="C469" s="18" t="s">
        <v>6</v>
      </c>
      <c r="D469" s="15">
        <v>228</v>
      </c>
      <c r="E469" s="19">
        <v>0</v>
      </c>
      <c r="F469" s="19">
        <v>0</v>
      </c>
      <c r="G469" s="19">
        <v>0</v>
      </c>
      <c r="H469" s="19">
        <v>113</v>
      </c>
      <c r="I469" s="19">
        <v>115</v>
      </c>
      <c r="J469" s="20">
        <v>54.385964912280706</v>
      </c>
      <c r="K469" s="20">
        <v>0</v>
      </c>
      <c r="L469" s="20">
        <v>0</v>
      </c>
      <c r="M469" s="19">
        <v>0</v>
      </c>
      <c r="N469" s="20">
        <v>0</v>
      </c>
      <c r="O469" s="20">
        <v>13</v>
      </c>
      <c r="P469" s="20">
        <v>100</v>
      </c>
      <c r="Q469" s="20">
        <v>44.292237442922371</v>
      </c>
      <c r="R469" s="19">
        <v>0</v>
      </c>
      <c r="S469" s="20">
        <v>0</v>
      </c>
      <c r="T469" s="19">
        <v>0</v>
      </c>
      <c r="U469" s="20">
        <v>0</v>
      </c>
      <c r="V469" s="19">
        <v>0</v>
      </c>
      <c r="W469" s="118">
        <v>0</v>
      </c>
      <c r="X469" s="118">
        <v>0</v>
      </c>
      <c r="Y469" s="118">
        <v>0</v>
      </c>
      <c r="Z469" s="20">
        <v>33.333333333333329</v>
      </c>
      <c r="AA469" s="20">
        <v>66.666666666666657</v>
      </c>
      <c r="AB469" s="19">
        <v>3</v>
      </c>
      <c r="AC469" s="20">
        <v>3.7037037037037033</v>
      </c>
      <c r="AD469" s="20">
        <v>83.720930232558146</v>
      </c>
      <c r="AE469" s="20">
        <v>68.965517241379317</v>
      </c>
      <c r="AF469" s="20">
        <v>0</v>
      </c>
      <c r="AG469" s="20">
        <v>70.873786407766985</v>
      </c>
      <c r="AH469" s="20">
        <v>38.461538461538467</v>
      </c>
      <c r="AI469" s="20">
        <v>30.76923076923077</v>
      </c>
      <c r="AJ469" s="3">
        <v>493.75</v>
      </c>
      <c r="AK469" s="6">
        <v>0</v>
      </c>
      <c r="AL469" s="6">
        <v>205</v>
      </c>
      <c r="AM469" s="6">
        <v>0</v>
      </c>
      <c r="AN469" s="6">
        <v>0</v>
      </c>
      <c r="AO469" s="6">
        <v>0</v>
      </c>
      <c r="AP469" s="6">
        <v>0</v>
      </c>
      <c r="AQ469" s="6">
        <v>19</v>
      </c>
      <c r="AR469" s="6">
        <v>0</v>
      </c>
      <c r="AS469" s="6">
        <v>0</v>
      </c>
      <c r="AT469" s="138">
        <v>0</v>
      </c>
      <c r="AU469" s="138">
        <v>0</v>
      </c>
      <c r="AV469" s="138">
        <v>0</v>
      </c>
      <c r="AW469" s="138">
        <v>0</v>
      </c>
      <c r="AX469" s="138">
        <v>0</v>
      </c>
      <c r="AY469" s="6">
        <v>7.7981651376146797</v>
      </c>
      <c r="AZ469" s="6">
        <v>0</v>
      </c>
      <c r="BA469" s="6">
        <v>0</v>
      </c>
      <c r="BB469" s="6">
        <v>24</v>
      </c>
      <c r="BC469" s="6">
        <v>19</v>
      </c>
      <c r="BD469" s="6">
        <v>8.5585585585585591</v>
      </c>
      <c r="BE469" s="6">
        <v>0</v>
      </c>
      <c r="BF469" s="6">
        <v>0</v>
      </c>
      <c r="BG469" s="6">
        <v>6</v>
      </c>
      <c r="BH469" s="6">
        <v>5.2173913043478262</v>
      </c>
      <c r="BI469" s="6">
        <v>16</v>
      </c>
      <c r="BJ469" s="6">
        <v>14.035087719298245</v>
      </c>
      <c r="BK469" s="6">
        <v>0</v>
      </c>
    </row>
    <row r="470" spans="1:63" x14ac:dyDescent="0.35">
      <c r="A470" s="28">
        <v>464</v>
      </c>
      <c r="C470" s="18" t="s">
        <v>10</v>
      </c>
      <c r="D470" s="15">
        <v>542</v>
      </c>
      <c r="E470" s="19">
        <v>4</v>
      </c>
      <c r="F470" s="19">
        <v>21</v>
      </c>
      <c r="G470" s="19">
        <v>23</v>
      </c>
      <c r="H470" s="19">
        <v>317</v>
      </c>
      <c r="I470" s="19">
        <v>183</v>
      </c>
      <c r="J470" s="20">
        <v>49.630996309963102</v>
      </c>
      <c r="K470" s="20">
        <v>3</v>
      </c>
      <c r="L470" s="20">
        <v>3.0927835051546393</v>
      </c>
      <c r="M470" s="19">
        <v>0</v>
      </c>
      <c r="N470" s="20">
        <v>0</v>
      </c>
      <c r="O470" s="20">
        <v>28</v>
      </c>
      <c r="P470" s="20">
        <v>66.666666666666657</v>
      </c>
      <c r="Q470" s="20">
        <v>13.654618473895583</v>
      </c>
      <c r="R470" s="19">
        <v>0</v>
      </c>
      <c r="S470" s="20">
        <v>0</v>
      </c>
      <c r="T470" s="19">
        <v>0</v>
      </c>
      <c r="U470" s="20">
        <v>0</v>
      </c>
      <c r="V470" s="19">
        <v>0</v>
      </c>
      <c r="W470" s="118">
        <v>0</v>
      </c>
      <c r="X470" s="118">
        <v>0</v>
      </c>
      <c r="Y470" s="118">
        <v>0</v>
      </c>
      <c r="Z470" s="20">
        <v>6.4516129032258061</v>
      </c>
      <c r="AA470" s="20">
        <v>89.247311827956992</v>
      </c>
      <c r="AB470" s="19">
        <v>17</v>
      </c>
      <c r="AC470" s="20">
        <v>6.640625</v>
      </c>
      <c r="AD470" s="20">
        <v>87.24832214765101</v>
      </c>
      <c r="AE470" s="20">
        <v>60.975609756097562</v>
      </c>
      <c r="AF470" s="20">
        <v>73.529411764705884</v>
      </c>
      <c r="AG470" s="20">
        <v>72.340425531914903</v>
      </c>
      <c r="AH470" s="20">
        <v>20.416666666666668</v>
      </c>
      <c r="AI470" s="20">
        <v>46.666666666666664</v>
      </c>
      <c r="AJ470" s="3">
        <v>541.66666666666663</v>
      </c>
      <c r="AK470" s="6">
        <v>0</v>
      </c>
      <c r="AL470" s="6">
        <v>456</v>
      </c>
      <c r="AM470" s="6">
        <v>0</v>
      </c>
      <c r="AN470" s="6">
        <v>50</v>
      </c>
      <c r="AO470" s="6">
        <v>0</v>
      </c>
      <c r="AP470" s="6">
        <v>0</v>
      </c>
      <c r="AQ470" s="6">
        <v>14</v>
      </c>
      <c r="AR470" s="6">
        <v>47</v>
      </c>
      <c r="AS470" s="6">
        <v>8.7686567164179117</v>
      </c>
      <c r="AT470" s="138">
        <v>0</v>
      </c>
      <c r="AU470" s="138">
        <v>0</v>
      </c>
      <c r="AV470" s="138">
        <v>0</v>
      </c>
      <c r="AW470" s="138">
        <v>3</v>
      </c>
      <c r="AX470" s="138">
        <v>3</v>
      </c>
      <c r="AY470" s="6">
        <v>14.071294559099437</v>
      </c>
      <c r="AZ470" s="6">
        <v>0</v>
      </c>
      <c r="BA470" s="6">
        <v>0</v>
      </c>
      <c r="BB470" s="6">
        <v>21</v>
      </c>
      <c r="BC470" s="6">
        <v>43</v>
      </c>
      <c r="BD470" s="6">
        <v>7.8181818181818183</v>
      </c>
      <c r="BE470" s="6">
        <v>0</v>
      </c>
      <c r="BF470" s="6">
        <v>0</v>
      </c>
      <c r="BG470" s="6">
        <v>12</v>
      </c>
      <c r="BH470" s="6">
        <v>3.8095238095238098</v>
      </c>
      <c r="BI470" s="6">
        <v>25</v>
      </c>
      <c r="BJ470" s="6">
        <v>13.966480446927374</v>
      </c>
      <c r="BK470" s="6">
        <v>23</v>
      </c>
    </row>
    <row r="471" spans="1:63" x14ac:dyDescent="0.35">
      <c r="A471" s="28">
        <v>465</v>
      </c>
      <c r="C471" s="18" t="s">
        <v>277</v>
      </c>
      <c r="D471" s="15">
        <v>30</v>
      </c>
      <c r="E471" s="19">
        <v>0</v>
      </c>
      <c r="F471" s="19">
        <v>4</v>
      </c>
      <c r="G471" s="19">
        <v>0</v>
      </c>
      <c r="H471" s="19">
        <v>21</v>
      </c>
      <c r="I471" s="19">
        <v>5</v>
      </c>
      <c r="J471" s="20">
        <v>53.333333333333336</v>
      </c>
      <c r="K471" s="20">
        <v>4</v>
      </c>
      <c r="L471" s="20">
        <v>100</v>
      </c>
      <c r="M471" s="19">
        <v>0</v>
      </c>
      <c r="N471" s="20">
        <v>0</v>
      </c>
      <c r="O471" s="20">
        <v>0</v>
      </c>
      <c r="P471" s="20">
        <v>0</v>
      </c>
      <c r="Q471" s="20">
        <v>14.814814814814813</v>
      </c>
      <c r="R471" s="19">
        <v>0</v>
      </c>
      <c r="S471" s="20">
        <v>0</v>
      </c>
      <c r="T471" s="19">
        <v>0</v>
      </c>
      <c r="U471" s="20">
        <v>0</v>
      </c>
      <c r="V471" s="19">
        <v>0</v>
      </c>
      <c r="W471" s="118">
        <v>0</v>
      </c>
      <c r="X471" s="118">
        <v>0</v>
      </c>
      <c r="Y471" s="118">
        <v>0</v>
      </c>
      <c r="Z471" s="20">
        <v>44.444444444444443</v>
      </c>
      <c r="AA471" s="20">
        <v>55.555555555555557</v>
      </c>
      <c r="AB471" s="19">
        <v>0</v>
      </c>
      <c r="AC471" s="20">
        <v>0</v>
      </c>
      <c r="AD471" s="20">
        <v>100</v>
      </c>
      <c r="AE471" s="20">
        <v>100</v>
      </c>
      <c r="AF471" s="20">
        <v>0</v>
      </c>
      <c r="AG471" s="20">
        <v>100</v>
      </c>
      <c r="AH471" s="20">
        <v>22.222222222222221</v>
      </c>
      <c r="AI471" s="20">
        <v>44.444444444444443</v>
      </c>
      <c r="AJ471" s="3">
        <v>575</v>
      </c>
      <c r="AK471" s="6">
        <v>0</v>
      </c>
      <c r="AL471" s="6">
        <v>21</v>
      </c>
      <c r="AM471" s="6">
        <v>0</v>
      </c>
      <c r="AN471" s="6">
        <v>6</v>
      </c>
      <c r="AO471" s="6">
        <v>0</v>
      </c>
      <c r="AP471" s="6">
        <v>0</v>
      </c>
      <c r="AQ471" s="6">
        <v>8</v>
      </c>
      <c r="AR471" s="6">
        <v>7</v>
      </c>
      <c r="AS471" s="6">
        <v>18.918918918918919</v>
      </c>
      <c r="AT471" s="138">
        <v>0</v>
      </c>
      <c r="AU471" s="138">
        <v>0</v>
      </c>
      <c r="AV471" s="138">
        <v>0</v>
      </c>
      <c r="AW471" s="138">
        <v>0</v>
      </c>
      <c r="AX471" s="138">
        <v>0</v>
      </c>
      <c r="AY471" s="6">
        <v>23.333333333333332</v>
      </c>
      <c r="AZ471" s="6">
        <v>0</v>
      </c>
      <c r="BA471" s="6">
        <v>0</v>
      </c>
      <c r="BB471" s="6">
        <v>0</v>
      </c>
      <c r="BC471" s="6">
        <v>6</v>
      </c>
      <c r="BD471" s="6">
        <v>15.789473684210526</v>
      </c>
      <c r="BE471" s="6">
        <v>0</v>
      </c>
      <c r="BF471" s="6">
        <v>0</v>
      </c>
      <c r="BG471" s="6">
        <v>0</v>
      </c>
      <c r="BH471" s="6">
        <v>0</v>
      </c>
      <c r="BI471" s="6">
        <v>0</v>
      </c>
      <c r="BJ471" s="6">
        <v>0</v>
      </c>
      <c r="BK471" s="6">
        <v>0</v>
      </c>
    </row>
    <row r="472" spans="1:63" x14ac:dyDescent="0.35">
      <c r="A472" s="28">
        <v>466</v>
      </c>
      <c r="C472" s="18" t="s">
        <v>1</v>
      </c>
      <c r="D472" s="15">
        <v>252</v>
      </c>
      <c r="E472" s="19">
        <v>0</v>
      </c>
      <c r="F472" s="19">
        <v>10</v>
      </c>
      <c r="G472" s="19">
        <v>14</v>
      </c>
      <c r="H472" s="19">
        <v>187</v>
      </c>
      <c r="I472" s="19">
        <v>42</v>
      </c>
      <c r="J472" s="20">
        <v>53.571428571428569</v>
      </c>
      <c r="K472" s="20">
        <v>7</v>
      </c>
      <c r="L472" s="20">
        <v>8.75</v>
      </c>
      <c r="M472" s="19">
        <v>0</v>
      </c>
      <c r="N472" s="20">
        <v>0</v>
      </c>
      <c r="O472" s="20">
        <v>11</v>
      </c>
      <c r="P472" s="20">
        <v>42.857142857142854</v>
      </c>
      <c r="Q472" s="20">
        <v>16.525423728813561</v>
      </c>
      <c r="R472" s="19">
        <v>0</v>
      </c>
      <c r="S472" s="20">
        <v>0</v>
      </c>
      <c r="T472" s="19">
        <v>0</v>
      </c>
      <c r="U472" s="20">
        <v>0</v>
      </c>
      <c r="V472" s="19">
        <v>0</v>
      </c>
      <c r="W472" s="118">
        <v>0</v>
      </c>
      <c r="X472" s="118">
        <v>0</v>
      </c>
      <c r="Y472" s="118">
        <v>0</v>
      </c>
      <c r="Z472" s="20">
        <v>19.047619047619047</v>
      </c>
      <c r="AA472" s="20">
        <v>47.619047619047613</v>
      </c>
      <c r="AB472" s="19">
        <v>11</v>
      </c>
      <c r="AC472" s="20">
        <v>6.7073170731707323</v>
      </c>
      <c r="AD472" s="20">
        <v>91.566265060240966</v>
      </c>
      <c r="AE472" s="20">
        <v>72.38095238095238</v>
      </c>
      <c r="AF472" s="20">
        <v>52.941176470588239</v>
      </c>
      <c r="AG472" s="20">
        <v>83.233532934131745</v>
      </c>
      <c r="AH472" s="20">
        <v>25.333333333333336</v>
      </c>
      <c r="AI472" s="20">
        <v>46</v>
      </c>
      <c r="AJ472" s="3">
        <v>796.73913043478262</v>
      </c>
      <c r="AK472" s="6">
        <v>0</v>
      </c>
      <c r="AL472" s="6">
        <v>53</v>
      </c>
      <c r="AM472" s="6">
        <v>150</v>
      </c>
      <c r="AN472" s="6">
        <v>9</v>
      </c>
      <c r="AO472" s="6">
        <v>0</v>
      </c>
      <c r="AP472" s="6">
        <v>10</v>
      </c>
      <c r="AQ472" s="6">
        <v>8</v>
      </c>
      <c r="AR472" s="6">
        <v>23</v>
      </c>
      <c r="AS472" s="6">
        <v>9.1269841269841265</v>
      </c>
      <c r="AT472" s="138">
        <v>0</v>
      </c>
      <c r="AU472" s="138">
        <v>0</v>
      </c>
      <c r="AV472" s="138">
        <v>0</v>
      </c>
      <c r="AW472" s="138">
        <v>0</v>
      </c>
      <c r="AX472" s="138">
        <v>0</v>
      </c>
      <c r="AY472" s="6">
        <v>17.372881355932204</v>
      </c>
      <c r="AZ472" s="6">
        <v>3</v>
      </c>
      <c r="BA472" s="6">
        <v>3.79746835443038</v>
      </c>
      <c r="BB472" s="6">
        <v>3</v>
      </c>
      <c r="BC472" s="6">
        <v>10</v>
      </c>
      <c r="BD472" s="6">
        <v>3.9215686274509802</v>
      </c>
      <c r="BE472" s="6">
        <v>0</v>
      </c>
      <c r="BF472" s="6">
        <v>0</v>
      </c>
      <c r="BG472" s="6">
        <v>0</v>
      </c>
      <c r="BH472" s="6">
        <v>0</v>
      </c>
      <c r="BI472" s="6">
        <v>4</v>
      </c>
      <c r="BJ472" s="6">
        <v>9.7560975609756095</v>
      </c>
      <c r="BK472" s="6">
        <v>14</v>
      </c>
    </row>
    <row r="473" spans="1:63" x14ac:dyDescent="0.35">
      <c r="A473" s="28">
        <v>467</v>
      </c>
      <c r="C473" s="18" t="s">
        <v>7</v>
      </c>
      <c r="D473" s="15">
        <v>602</v>
      </c>
      <c r="E473" s="19">
        <v>3</v>
      </c>
      <c r="F473" s="19">
        <v>8</v>
      </c>
      <c r="G473" s="19">
        <v>5</v>
      </c>
      <c r="H473" s="19">
        <v>273</v>
      </c>
      <c r="I473" s="19">
        <v>313</v>
      </c>
      <c r="J473" s="20">
        <v>45.68106312292359</v>
      </c>
      <c r="K473" s="20">
        <v>4</v>
      </c>
      <c r="L473" s="20">
        <v>14.285714285714285</v>
      </c>
      <c r="M473" s="19">
        <v>0</v>
      </c>
      <c r="N473" s="20">
        <v>0</v>
      </c>
      <c r="O473" s="20">
        <v>38</v>
      </c>
      <c r="P473" s="20">
        <v>75</v>
      </c>
      <c r="Q473" s="20">
        <v>61.853832442067734</v>
      </c>
      <c r="R473" s="19">
        <v>0</v>
      </c>
      <c r="S473" s="20">
        <v>0</v>
      </c>
      <c r="T473" s="19">
        <v>0</v>
      </c>
      <c r="U473" s="20">
        <v>0</v>
      </c>
      <c r="V473" s="19">
        <v>0</v>
      </c>
      <c r="W473" s="118">
        <v>0</v>
      </c>
      <c r="X473" s="118">
        <v>0</v>
      </c>
      <c r="Y473" s="118">
        <v>0</v>
      </c>
      <c r="Z473" s="20">
        <v>32.258064516129032</v>
      </c>
      <c r="AA473" s="20">
        <v>19.35483870967742</v>
      </c>
      <c r="AB473" s="19">
        <v>5</v>
      </c>
      <c r="AC473" s="20">
        <v>2.5252525252525251</v>
      </c>
      <c r="AD473" s="20">
        <v>75.641025641025635</v>
      </c>
      <c r="AE473" s="20">
        <v>65.517241379310349</v>
      </c>
      <c r="AF473" s="20">
        <v>62.5</v>
      </c>
      <c r="AG473" s="20">
        <v>70.078740157480311</v>
      </c>
      <c r="AH473" s="20">
        <v>37.234042553191486</v>
      </c>
      <c r="AI473" s="20">
        <v>26.595744680851062</v>
      </c>
      <c r="AJ473" s="3">
        <v>433.33333333333331</v>
      </c>
      <c r="AK473" s="6">
        <v>0</v>
      </c>
      <c r="AL473" s="6">
        <v>562</v>
      </c>
      <c r="AM473" s="6">
        <v>0</v>
      </c>
      <c r="AN473" s="6">
        <v>7</v>
      </c>
      <c r="AO473" s="6">
        <v>0</v>
      </c>
      <c r="AP473" s="6">
        <v>0</v>
      </c>
      <c r="AQ473" s="6">
        <v>19</v>
      </c>
      <c r="AR473" s="6">
        <v>22</v>
      </c>
      <c r="AS473" s="6">
        <v>3.7542662116040959</v>
      </c>
      <c r="AT473" s="138">
        <v>0</v>
      </c>
      <c r="AU473" s="138">
        <v>0</v>
      </c>
      <c r="AV473" s="138">
        <v>0</v>
      </c>
      <c r="AW473" s="138">
        <v>0</v>
      </c>
      <c r="AX473" s="138">
        <v>0</v>
      </c>
      <c r="AY473" s="6">
        <v>9.2905405405405403</v>
      </c>
      <c r="AZ473" s="6">
        <v>0</v>
      </c>
      <c r="BA473" s="6">
        <v>0</v>
      </c>
      <c r="BB473" s="6">
        <v>23</v>
      </c>
      <c r="BC473" s="6">
        <v>117</v>
      </c>
      <c r="BD473" s="6">
        <v>19.467554076539102</v>
      </c>
      <c r="BE473" s="6">
        <v>0</v>
      </c>
      <c r="BF473" s="6">
        <v>0</v>
      </c>
      <c r="BG473" s="6">
        <v>18</v>
      </c>
      <c r="BH473" s="6">
        <v>6.5693430656934311</v>
      </c>
      <c r="BI473" s="6">
        <v>97</v>
      </c>
      <c r="BJ473" s="6">
        <v>31.189710610932476</v>
      </c>
      <c r="BK473" s="6">
        <v>5</v>
      </c>
    </row>
    <row r="474" spans="1:63" x14ac:dyDescent="0.35">
      <c r="A474" s="28">
        <v>468</v>
      </c>
      <c r="C474" s="18" t="s">
        <v>278</v>
      </c>
      <c r="D474" s="15">
        <v>1313</v>
      </c>
      <c r="E474" s="19">
        <v>34</v>
      </c>
      <c r="F474" s="19">
        <v>79</v>
      </c>
      <c r="G474" s="19">
        <v>121</v>
      </c>
      <c r="H474" s="19">
        <v>1008</v>
      </c>
      <c r="I474" s="19">
        <v>107</v>
      </c>
      <c r="J474" s="20">
        <v>53.160700685453165</v>
      </c>
      <c r="K474" s="20">
        <v>11</v>
      </c>
      <c r="L474" s="20">
        <v>2.268041237113402</v>
      </c>
      <c r="M474" s="19">
        <v>0</v>
      </c>
      <c r="N474" s="20">
        <v>0</v>
      </c>
      <c r="O474" s="20">
        <v>51</v>
      </c>
      <c r="P474" s="20">
        <v>79.629629629629633</v>
      </c>
      <c r="Q474" s="20">
        <v>14.585079631181893</v>
      </c>
      <c r="R474" s="19">
        <v>0</v>
      </c>
      <c r="S474" s="20">
        <v>0</v>
      </c>
      <c r="T474" s="19">
        <v>10</v>
      </c>
      <c r="U474" s="20">
        <v>27.027027027027028</v>
      </c>
      <c r="V474" s="19">
        <v>4</v>
      </c>
      <c r="W474" s="118">
        <v>9.5238095238095237</v>
      </c>
      <c r="X474" s="118">
        <v>8</v>
      </c>
      <c r="Y474" s="118">
        <v>11.267605633802818</v>
      </c>
      <c r="Z474" s="20">
        <v>14.791666666666666</v>
      </c>
      <c r="AA474" s="20">
        <v>67.5</v>
      </c>
      <c r="AB474" s="19">
        <v>62</v>
      </c>
      <c r="AC474" s="20">
        <v>7.2009291521486647</v>
      </c>
      <c r="AD474" s="20">
        <v>82.942430703624737</v>
      </c>
      <c r="AE474" s="20">
        <v>67.783985102420857</v>
      </c>
      <c r="AF474" s="20">
        <v>43.478260869565219</v>
      </c>
      <c r="AG474" s="20">
        <v>76.825396825396837</v>
      </c>
      <c r="AH474" s="20">
        <v>22.151898734177212</v>
      </c>
      <c r="AI474" s="20">
        <v>42.784810126582279</v>
      </c>
      <c r="AJ474" s="3">
        <v>703.66972477064223</v>
      </c>
      <c r="AK474" s="6">
        <v>88</v>
      </c>
      <c r="AL474" s="6">
        <v>564</v>
      </c>
      <c r="AM474" s="6">
        <v>6</v>
      </c>
      <c r="AN474" s="6">
        <v>0</v>
      </c>
      <c r="AO474" s="6">
        <v>0</v>
      </c>
      <c r="AP474" s="6">
        <v>5</v>
      </c>
      <c r="AQ474" s="6">
        <v>617</v>
      </c>
      <c r="AR474" s="6">
        <v>120</v>
      </c>
      <c r="AS474" s="6">
        <v>9.2951200619674665</v>
      </c>
      <c r="AT474" s="138">
        <v>4</v>
      </c>
      <c r="AU474" s="138">
        <v>0</v>
      </c>
      <c r="AV474" s="138">
        <v>2</v>
      </c>
      <c r="AW474" s="138">
        <v>3</v>
      </c>
      <c r="AX474" s="138">
        <v>9</v>
      </c>
      <c r="AY474" s="6">
        <v>8.3969465648854964</v>
      </c>
      <c r="AZ474" s="6">
        <v>6</v>
      </c>
      <c r="BA474" s="6">
        <v>1.257861635220126</v>
      </c>
      <c r="BB474" s="6">
        <v>10</v>
      </c>
      <c r="BC474" s="6">
        <v>214</v>
      </c>
      <c r="BD474" s="6">
        <v>16.398467432950191</v>
      </c>
      <c r="BE474" s="6">
        <v>5</v>
      </c>
      <c r="BF474" s="6">
        <v>4.032258064516129</v>
      </c>
      <c r="BG474" s="6">
        <v>159</v>
      </c>
      <c r="BH474" s="6">
        <v>15.836653386454183</v>
      </c>
      <c r="BI474" s="6">
        <v>35</v>
      </c>
      <c r="BJ474" s="6">
        <v>33.980582524271846</v>
      </c>
      <c r="BK474" s="6">
        <v>121</v>
      </c>
    </row>
    <row r="475" spans="1:63" x14ac:dyDescent="0.35">
      <c r="A475" s="28">
        <v>469</v>
      </c>
      <c r="C475" s="18" t="s">
        <v>23</v>
      </c>
      <c r="D475" s="15">
        <v>3935</v>
      </c>
      <c r="E475" s="19">
        <v>52</v>
      </c>
      <c r="F475" s="19">
        <v>220</v>
      </c>
      <c r="G475" s="19">
        <v>355</v>
      </c>
      <c r="H475" s="19">
        <v>2965</v>
      </c>
      <c r="I475" s="19">
        <v>391</v>
      </c>
      <c r="J475" s="20">
        <v>49.479034307496825</v>
      </c>
      <c r="K475" s="20">
        <v>41</v>
      </c>
      <c r="L475" s="20">
        <v>2.2331154684095864</v>
      </c>
      <c r="M475" s="19">
        <v>4</v>
      </c>
      <c r="N475" s="20">
        <v>2.6315789473684208</v>
      </c>
      <c r="O475" s="20">
        <v>75</v>
      </c>
      <c r="P475" s="20">
        <v>79.220779220779221</v>
      </c>
      <c r="Q475" s="20">
        <v>6.6890568150013996</v>
      </c>
      <c r="R475" s="19">
        <v>0</v>
      </c>
      <c r="S475" s="20">
        <v>0</v>
      </c>
      <c r="T475" s="19">
        <v>6</v>
      </c>
      <c r="U475" s="20">
        <v>5.5555555555555554</v>
      </c>
      <c r="V475" s="19">
        <v>10</v>
      </c>
      <c r="W475" s="118">
        <v>11.363636363636363</v>
      </c>
      <c r="X475" s="118">
        <v>14</v>
      </c>
      <c r="Y475" s="118">
        <v>7.3684210526315779</v>
      </c>
      <c r="Z475" s="20">
        <v>14.988938053097344</v>
      </c>
      <c r="AA475" s="20">
        <v>72.013274336283189</v>
      </c>
      <c r="AB475" s="19">
        <v>186</v>
      </c>
      <c r="AC475" s="20">
        <v>6.7710229341099382</v>
      </c>
      <c r="AD475" s="20">
        <v>89.505754908598504</v>
      </c>
      <c r="AE475" s="20">
        <v>72.998643147896885</v>
      </c>
      <c r="AF475" s="20">
        <v>64.86486486486487</v>
      </c>
      <c r="AG475" s="20">
        <v>84.195969972342937</v>
      </c>
      <c r="AH475" s="20">
        <v>18.908227848101266</v>
      </c>
      <c r="AI475" s="20">
        <v>49.841772151898731</v>
      </c>
      <c r="AJ475" s="3">
        <v>880.59701492537317</v>
      </c>
      <c r="AK475" s="6">
        <v>18</v>
      </c>
      <c r="AL475" s="6">
        <v>1039</v>
      </c>
      <c r="AM475" s="6">
        <v>2034</v>
      </c>
      <c r="AN475" s="6">
        <v>55</v>
      </c>
      <c r="AO475" s="6">
        <v>0</v>
      </c>
      <c r="AP475" s="6">
        <v>546</v>
      </c>
      <c r="AQ475" s="6">
        <v>141</v>
      </c>
      <c r="AR475" s="6">
        <v>552</v>
      </c>
      <c r="AS475" s="6">
        <v>14.35257410296412</v>
      </c>
      <c r="AT475" s="138">
        <v>11</v>
      </c>
      <c r="AU475" s="138">
        <v>0</v>
      </c>
      <c r="AV475" s="138">
        <v>4</v>
      </c>
      <c r="AW475" s="138">
        <v>57</v>
      </c>
      <c r="AX475" s="138">
        <v>72</v>
      </c>
      <c r="AY475" s="6">
        <v>19.822870539202917</v>
      </c>
      <c r="AZ475" s="6">
        <v>3</v>
      </c>
      <c r="BA475" s="6">
        <v>0.16556291390728478</v>
      </c>
      <c r="BB475" s="6">
        <v>49</v>
      </c>
      <c r="BC475" s="6">
        <v>127</v>
      </c>
      <c r="BD475" s="6">
        <v>3.239795918367347</v>
      </c>
      <c r="BE475" s="6">
        <v>0</v>
      </c>
      <c r="BF475" s="6">
        <v>0</v>
      </c>
      <c r="BG475" s="6">
        <v>60</v>
      </c>
      <c r="BH475" s="6">
        <v>2.0345879959308242</v>
      </c>
      <c r="BI475" s="6">
        <v>52</v>
      </c>
      <c r="BJ475" s="6">
        <v>13.197969543147209</v>
      </c>
      <c r="BK475" s="6">
        <v>355</v>
      </c>
    </row>
    <row r="476" spans="1:63" x14ac:dyDescent="0.35">
      <c r="A476" s="28">
        <v>470</v>
      </c>
      <c r="C476" s="18" t="s">
        <v>19</v>
      </c>
      <c r="D476" s="15">
        <v>584</v>
      </c>
      <c r="E476" s="19">
        <v>4</v>
      </c>
      <c r="F476" s="19">
        <v>27</v>
      </c>
      <c r="G476" s="19">
        <v>49</v>
      </c>
      <c r="H476" s="19">
        <v>434</v>
      </c>
      <c r="I476" s="19">
        <v>77</v>
      </c>
      <c r="J476" s="20">
        <v>57.020547945205479</v>
      </c>
      <c r="K476" s="20">
        <v>5</v>
      </c>
      <c r="L476" s="20">
        <v>1.7182130584192441</v>
      </c>
      <c r="M476" s="19">
        <v>0</v>
      </c>
      <c r="N476" s="20">
        <v>0</v>
      </c>
      <c r="O476" s="20">
        <v>15</v>
      </c>
      <c r="P476" s="20">
        <v>80</v>
      </c>
      <c r="Q476" s="20">
        <v>4.2671614100185531</v>
      </c>
      <c r="R476" s="19">
        <v>0</v>
      </c>
      <c r="S476" s="20">
        <v>0</v>
      </c>
      <c r="T476" s="19">
        <v>0</v>
      </c>
      <c r="U476" s="20">
        <v>0</v>
      </c>
      <c r="V476" s="19">
        <v>0</v>
      </c>
      <c r="W476" s="118">
        <v>0</v>
      </c>
      <c r="X476" s="118">
        <v>0</v>
      </c>
      <c r="Y476" s="118">
        <v>0</v>
      </c>
      <c r="Z476" s="118">
        <v>7.6655052264808354</v>
      </c>
      <c r="AA476" s="118">
        <v>83.623693379790936</v>
      </c>
      <c r="AB476" s="19">
        <v>25</v>
      </c>
      <c r="AC476" s="20">
        <v>6.345177664974619</v>
      </c>
      <c r="AD476" s="20">
        <v>93.41317365269461</v>
      </c>
      <c r="AE476" s="20">
        <v>73.046875</v>
      </c>
      <c r="AF476" s="20">
        <v>71.428571428571431</v>
      </c>
      <c r="AG476" s="20">
        <v>81.979695431472081</v>
      </c>
      <c r="AH476" s="20">
        <v>16.032608695652172</v>
      </c>
      <c r="AI476" s="20">
        <v>45.652173913043477</v>
      </c>
      <c r="AJ476" s="3">
        <v>792.5</v>
      </c>
      <c r="AK476" s="6">
        <v>41</v>
      </c>
      <c r="AL476" s="6">
        <v>425</v>
      </c>
      <c r="AM476" s="6">
        <v>6</v>
      </c>
      <c r="AN476" s="6">
        <v>42</v>
      </c>
      <c r="AO476" s="6">
        <v>0</v>
      </c>
      <c r="AP476" s="6">
        <v>3</v>
      </c>
      <c r="AQ476" s="6">
        <v>48</v>
      </c>
      <c r="AR476" s="6">
        <v>46</v>
      </c>
      <c r="AS476" s="6">
        <v>8.0560420315236421</v>
      </c>
      <c r="AT476" s="138">
        <v>2</v>
      </c>
      <c r="AU476" s="138">
        <v>1</v>
      </c>
      <c r="AV476" s="138">
        <v>1</v>
      </c>
      <c r="AW476" s="138">
        <v>1</v>
      </c>
      <c r="AX476" s="138">
        <v>5</v>
      </c>
      <c r="AY476" s="6">
        <v>8.6419753086419746</v>
      </c>
      <c r="AZ476" s="6">
        <v>0</v>
      </c>
      <c r="BA476" s="6">
        <v>0</v>
      </c>
      <c r="BB476" s="6">
        <v>15</v>
      </c>
      <c r="BC476" s="6">
        <v>27</v>
      </c>
      <c r="BD476" s="6">
        <v>4.6632124352331603</v>
      </c>
      <c r="BE476" s="6">
        <v>0</v>
      </c>
      <c r="BF476" s="6">
        <v>0</v>
      </c>
      <c r="BG476" s="6">
        <v>10</v>
      </c>
      <c r="BH476" s="6">
        <v>2.3310023310023311</v>
      </c>
      <c r="BI476" s="6">
        <v>13</v>
      </c>
      <c r="BJ476" s="6">
        <v>18.055555555555554</v>
      </c>
      <c r="BK476" s="6">
        <v>49</v>
      </c>
    </row>
    <row r="477" spans="1:63" x14ac:dyDescent="0.35">
      <c r="A477" s="28">
        <v>471</v>
      </c>
      <c r="C477" s="18" t="s">
        <v>12</v>
      </c>
      <c r="D477" s="15">
        <v>579</v>
      </c>
      <c r="E477" s="19">
        <v>10</v>
      </c>
      <c r="F477" s="19">
        <v>43</v>
      </c>
      <c r="G477" s="19">
        <v>49</v>
      </c>
      <c r="H477" s="19">
        <v>441</v>
      </c>
      <c r="I477" s="19">
        <v>43</v>
      </c>
      <c r="J477" s="20">
        <v>49.222797927461137</v>
      </c>
      <c r="K477" s="20">
        <v>22</v>
      </c>
      <c r="L477" s="20">
        <v>7.3578595317725757</v>
      </c>
      <c r="M477" s="19">
        <v>0</v>
      </c>
      <c r="N477" s="20">
        <v>0</v>
      </c>
      <c r="O477" s="20">
        <v>16</v>
      </c>
      <c r="P477" s="20">
        <v>83.333333333333343</v>
      </c>
      <c r="Q477" s="20">
        <v>8.2692307692307683</v>
      </c>
      <c r="R477" s="19">
        <v>0</v>
      </c>
      <c r="S477" s="20">
        <v>0</v>
      </c>
      <c r="T477" s="19">
        <v>3</v>
      </c>
      <c r="U477" s="20">
        <v>30</v>
      </c>
      <c r="V477" s="19">
        <v>3</v>
      </c>
      <c r="W477" s="20">
        <v>21.428571428571427</v>
      </c>
      <c r="X477" s="19">
        <v>6</v>
      </c>
      <c r="Y477" s="20">
        <v>17.142857142857142</v>
      </c>
      <c r="Z477" s="20">
        <v>25.333333333333336</v>
      </c>
      <c r="AA477" s="20">
        <v>51</v>
      </c>
      <c r="AB477" s="19">
        <v>53</v>
      </c>
      <c r="AC477" s="20">
        <v>16.257668711656443</v>
      </c>
      <c r="AD477" s="20">
        <v>69.777777777777786</v>
      </c>
      <c r="AE477" s="20">
        <v>45.248868778280546</v>
      </c>
      <c r="AF477" s="20">
        <v>50.819672131147541</v>
      </c>
      <c r="AG477" s="20">
        <v>60.191082802547768</v>
      </c>
      <c r="AH477" s="20">
        <v>36.186770428015564</v>
      </c>
      <c r="AI477" s="20">
        <v>37.7431906614786</v>
      </c>
      <c r="AJ477" s="3">
        <v>502.58620689655174</v>
      </c>
      <c r="AK477" s="6">
        <v>0</v>
      </c>
      <c r="AL477" s="6">
        <v>49</v>
      </c>
      <c r="AM477" s="6">
        <v>0</v>
      </c>
      <c r="AN477" s="6">
        <v>129</v>
      </c>
      <c r="AO477" s="6">
        <v>0</v>
      </c>
      <c r="AP477" s="6">
        <v>179</v>
      </c>
      <c r="AQ477" s="6">
        <v>172</v>
      </c>
      <c r="AR477" s="6">
        <v>155</v>
      </c>
      <c r="AS477" s="6">
        <v>27.336860670194003</v>
      </c>
      <c r="AT477" s="138">
        <v>1</v>
      </c>
      <c r="AU477" s="138">
        <v>12</v>
      </c>
      <c r="AV477" s="138">
        <v>0</v>
      </c>
      <c r="AW477" s="138">
        <v>10</v>
      </c>
      <c r="AX477" s="138">
        <v>23</v>
      </c>
      <c r="AY477" s="6">
        <v>38.768115942028984</v>
      </c>
      <c r="AZ477" s="6">
        <v>4</v>
      </c>
      <c r="BA477" s="6">
        <v>1.3698630136986301</v>
      </c>
      <c r="BB477" s="6">
        <v>3</v>
      </c>
      <c r="BC477" s="6">
        <v>98</v>
      </c>
      <c r="BD477" s="6">
        <v>17.192982456140353</v>
      </c>
      <c r="BE477" s="6">
        <v>0</v>
      </c>
      <c r="BF477" s="6">
        <v>0</v>
      </c>
      <c r="BG477" s="6">
        <v>76</v>
      </c>
      <c r="BH477" s="6">
        <v>17.351598173515981</v>
      </c>
      <c r="BI477" s="6">
        <v>18</v>
      </c>
      <c r="BJ477" s="6">
        <v>43.902439024390247</v>
      </c>
      <c r="BK477" s="6">
        <v>49</v>
      </c>
    </row>
    <row r="478" spans="1:63" x14ac:dyDescent="0.35">
      <c r="A478" s="28">
        <v>472</v>
      </c>
      <c r="C478" s="18" t="s">
        <v>13</v>
      </c>
      <c r="D478" s="15">
        <v>130</v>
      </c>
      <c r="E478" s="19">
        <v>0</v>
      </c>
      <c r="F478" s="19">
        <v>8</v>
      </c>
      <c r="G478" s="19">
        <v>21</v>
      </c>
      <c r="H478" s="19">
        <v>87</v>
      </c>
      <c r="I478" s="19">
        <v>19</v>
      </c>
      <c r="J478" s="20">
        <v>51.538461538461533</v>
      </c>
      <c r="K478" s="20">
        <v>0</v>
      </c>
      <c r="L478" s="20">
        <v>0</v>
      </c>
      <c r="M478" s="19">
        <v>0</v>
      </c>
      <c r="N478" s="20">
        <v>0</v>
      </c>
      <c r="O478" s="20">
        <v>11</v>
      </c>
      <c r="P478" s="20">
        <v>100</v>
      </c>
      <c r="Q478" s="20">
        <v>2.5423728813559325</v>
      </c>
      <c r="R478" s="19">
        <v>0</v>
      </c>
      <c r="S478" s="20">
        <v>0</v>
      </c>
      <c r="T478" s="19">
        <v>0</v>
      </c>
      <c r="U478" s="20">
        <v>0</v>
      </c>
      <c r="V478" s="19">
        <v>0</v>
      </c>
      <c r="W478" s="20">
        <v>0</v>
      </c>
      <c r="X478" s="19">
        <v>0</v>
      </c>
      <c r="Y478" s="20">
        <v>0</v>
      </c>
      <c r="Z478" s="20">
        <v>17.647058823529413</v>
      </c>
      <c r="AA478" s="20">
        <v>62.745098039215684</v>
      </c>
      <c r="AB478" s="19">
        <v>12</v>
      </c>
      <c r="AC478" s="20">
        <v>21.428571428571427</v>
      </c>
      <c r="AD478" s="20">
        <v>55.000000000000007</v>
      </c>
      <c r="AE478" s="20">
        <v>33.333333333333329</v>
      </c>
      <c r="AF478" s="20">
        <v>38.461538461538467</v>
      </c>
      <c r="AG478" s="20">
        <v>46.268656716417908</v>
      </c>
      <c r="AH478" s="20">
        <v>20.454545454545457</v>
      </c>
      <c r="AI478" s="20">
        <v>43.18181818181818</v>
      </c>
      <c r="AJ478" s="3">
        <v>419.04761904761904</v>
      </c>
      <c r="AK478" s="6">
        <v>0</v>
      </c>
      <c r="AL478" s="6">
        <v>102</v>
      </c>
      <c r="AM478" s="6">
        <v>0</v>
      </c>
      <c r="AN478" s="6">
        <v>26</v>
      </c>
      <c r="AO478" s="6">
        <v>0</v>
      </c>
      <c r="AP478" s="6">
        <v>0</v>
      </c>
      <c r="AQ478" s="6">
        <v>0</v>
      </c>
      <c r="AR478" s="6">
        <v>14</v>
      </c>
      <c r="AS478" s="6">
        <v>11.475409836065573</v>
      </c>
      <c r="AT478" s="138">
        <v>2</v>
      </c>
      <c r="AU478" s="138">
        <v>33</v>
      </c>
      <c r="AV478" s="138">
        <v>0</v>
      </c>
      <c r="AW478" s="138">
        <v>0</v>
      </c>
      <c r="AX478" s="138">
        <v>35</v>
      </c>
      <c r="AY478" s="6">
        <v>39.534883720930232</v>
      </c>
      <c r="AZ478" s="6">
        <v>0</v>
      </c>
      <c r="BA478" s="6">
        <v>0</v>
      </c>
      <c r="BB478" s="6">
        <v>5</v>
      </c>
      <c r="BC478" s="6">
        <v>25</v>
      </c>
      <c r="BD478" s="6">
        <v>18.796992481203006</v>
      </c>
      <c r="BE478" s="6">
        <v>0</v>
      </c>
      <c r="BF478" s="6">
        <v>0</v>
      </c>
      <c r="BG478" s="6">
        <v>9</v>
      </c>
      <c r="BH478" s="6">
        <v>11.39240506329114</v>
      </c>
      <c r="BI478" s="6">
        <v>12</v>
      </c>
      <c r="BJ478" s="6">
        <v>50</v>
      </c>
      <c r="BK478" s="6">
        <v>21</v>
      </c>
    </row>
    <row r="479" spans="1:63" x14ac:dyDescent="0.35">
      <c r="A479" s="28">
        <v>473</v>
      </c>
      <c r="C479" s="18" t="s">
        <v>4</v>
      </c>
      <c r="D479" s="15">
        <v>1085</v>
      </c>
      <c r="E479" s="19">
        <v>4</v>
      </c>
      <c r="F479" s="19">
        <v>5</v>
      </c>
      <c r="G479" s="19">
        <v>6</v>
      </c>
      <c r="H479" s="19">
        <v>430</v>
      </c>
      <c r="I479" s="19">
        <v>649</v>
      </c>
      <c r="J479" s="20">
        <v>47.649769585253452</v>
      </c>
      <c r="K479" s="20">
        <v>0</v>
      </c>
      <c r="L479" s="20">
        <v>0</v>
      </c>
      <c r="M479" s="19">
        <v>0</v>
      </c>
      <c r="N479" s="20">
        <v>0</v>
      </c>
      <c r="O479" s="20">
        <v>56</v>
      </c>
      <c r="P479" s="20">
        <v>65.573770491803273</v>
      </c>
      <c r="Q479" s="20">
        <v>67.120622568093381</v>
      </c>
      <c r="R479" s="19">
        <v>0</v>
      </c>
      <c r="S479" s="20">
        <v>0</v>
      </c>
      <c r="T479" s="19">
        <v>0</v>
      </c>
      <c r="U479" s="20">
        <v>0</v>
      </c>
      <c r="V479" s="19">
        <v>0</v>
      </c>
      <c r="W479" s="118">
        <v>0</v>
      </c>
      <c r="X479" s="118">
        <v>5</v>
      </c>
      <c r="Y479" s="118">
        <v>55.555555555555557</v>
      </c>
      <c r="Z479" s="20">
        <v>39.583333333333329</v>
      </c>
      <c r="AA479" s="20">
        <v>29.166666666666668</v>
      </c>
      <c r="AB479" s="19">
        <v>12</v>
      </c>
      <c r="AC479" s="20">
        <v>3.6253776435045322</v>
      </c>
      <c r="AD479" s="20">
        <v>83.333333333333343</v>
      </c>
      <c r="AE479" s="20">
        <v>64.215686274509807</v>
      </c>
      <c r="AF479" s="20">
        <v>70.588235294117652</v>
      </c>
      <c r="AG479" s="20">
        <v>73.067331670822938</v>
      </c>
      <c r="AH479" s="20">
        <v>37.854889589905362</v>
      </c>
      <c r="AI479" s="20">
        <v>23.028391167192432</v>
      </c>
      <c r="AJ479" s="3">
        <v>444.68085106382978</v>
      </c>
      <c r="AK479" s="6">
        <v>0</v>
      </c>
      <c r="AL479" s="6">
        <v>998</v>
      </c>
      <c r="AM479" s="6">
        <v>0</v>
      </c>
      <c r="AN479" s="6">
        <v>0</v>
      </c>
      <c r="AO479" s="6">
        <v>0</v>
      </c>
      <c r="AP479" s="6">
        <v>0</v>
      </c>
      <c r="AQ479" s="6">
        <v>57</v>
      </c>
      <c r="AR479" s="6">
        <v>17</v>
      </c>
      <c r="AS479" s="6">
        <v>1.6205910390848426</v>
      </c>
      <c r="AT479" s="138">
        <v>0</v>
      </c>
      <c r="AU479" s="138">
        <v>0</v>
      </c>
      <c r="AV479" s="138">
        <v>0</v>
      </c>
      <c r="AW479" s="138">
        <v>0</v>
      </c>
      <c r="AX479" s="138">
        <v>0</v>
      </c>
      <c r="AY479" s="6">
        <v>7.425265188042431</v>
      </c>
      <c r="AZ479" s="6">
        <v>0</v>
      </c>
      <c r="BA479" s="6">
        <v>0</v>
      </c>
      <c r="BB479" s="6">
        <v>110</v>
      </c>
      <c r="BC479" s="6">
        <v>123</v>
      </c>
      <c r="BD479" s="6">
        <v>11.325966850828729</v>
      </c>
      <c r="BE479" s="6">
        <v>0</v>
      </c>
      <c r="BF479" s="6">
        <v>0</v>
      </c>
      <c r="BG479" s="6">
        <v>4</v>
      </c>
      <c r="BH479" s="6">
        <v>0.94117647058823517</v>
      </c>
      <c r="BI479" s="6">
        <v>115</v>
      </c>
      <c r="BJ479" s="6">
        <v>18.025078369905955</v>
      </c>
      <c r="BK479" s="6">
        <v>6</v>
      </c>
    </row>
    <row r="480" spans="1:63" x14ac:dyDescent="0.35">
      <c r="A480" s="28">
        <v>474</v>
      </c>
      <c r="C480" s="18" t="s">
        <v>279</v>
      </c>
      <c r="D480" s="15">
        <v>560</v>
      </c>
      <c r="E480" s="19">
        <v>17</v>
      </c>
      <c r="F480" s="19">
        <v>62</v>
      </c>
      <c r="G480" s="19">
        <v>70</v>
      </c>
      <c r="H480" s="19">
        <v>414</v>
      </c>
      <c r="I480" s="19">
        <v>18</v>
      </c>
      <c r="J480" s="20">
        <v>53.75</v>
      </c>
      <c r="K480" s="20">
        <v>9</v>
      </c>
      <c r="L480" s="20">
        <v>3.2608695652173911</v>
      </c>
      <c r="M480" s="19">
        <v>0</v>
      </c>
      <c r="N480" s="20">
        <v>0</v>
      </c>
      <c r="O480" s="20">
        <v>19</v>
      </c>
      <c r="P480" s="20">
        <v>100</v>
      </c>
      <c r="Q480" s="20">
        <v>3.79746835443038</v>
      </c>
      <c r="R480" s="19">
        <v>0</v>
      </c>
      <c r="S480" s="20">
        <v>0</v>
      </c>
      <c r="T480" s="19">
        <v>0</v>
      </c>
      <c r="U480" s="20">
        <v>0</v>
      </c>
      <c r="V480" s="19">
        <v>0</v>
      </c>
      <c r="W480" s="20">
        <v>0</v>
      </c>
      <c r="X480" s="19">
        <v>0</v>
      </c>
      <c r="Y480" s="20">
        <v>0</v>
      </c>
      <c r="Z480" s="20">
        <v>27.205882352941174</v>
      </c>
      <c r="AA480" s="20">
        <v>51.470588235294116</v>
      </c>
      <c r="AB480" s="19">
        <v>26</v>
      </c>
      <c r="AC480" s="20">
        <v>8.360128617363344</v>
      </c>
      <c r="AD480" s="20">
        <v>85.714285714285708</v>
      </c>
      <c r="AE480" s="20">
        <v>47.161572052401745</v>
      </c>
      <c r="AF480" s="20">
        <v>56.60377358490566</v>
      </c>
      <c r="AG480" s="20">
        <v>65.65096952908587</v>
      </c>
      <c r="AH480" s="20">
        <v>41.240875912408761</v>
      </c>
      <c r="AI480" s="20">
        <v>33.211678832116789</v>
      </c>
      <c r="AJ480" s="3">
        <v>429.31034482758622</v>
      </c>
      <c r="AK480" s="6">
        <v>13</v>
      </c>
      <c r="AL480" s="6">
        <v>412</v>
      </c>
      <c r="AM480" s="6">
        <v>0</v>
      </c>
      <c r="AN480" s="6">
        <v>0</v>
      </c>
      <c r="AO480" s="6">
        <v>0</v>
      </c>
      <c r="AP480" s="6">
        <v>0</v>
      </c>
      <c r="AQ480" s="6">
        <v>118</v>
      </c>
      <c r="AR480" s="6">
        <v>92</v>
      </c>
      <c r="AS480" s="6">
        <v>16.696914700544465</v>
      </c>
      <c r="AT480" s="138">
        <v>0</v>
      </c>
      <c r="AU480" s="138">
        <v>0</v>
      </c>
      <c r="AV480" s="138">
        <v>0</v>
      </c>
      <c r="AW480" s="138">
        <v>0</v>
      </c>
      <c r="AX480" s="138">
        <v>0</v>
      </c>
      <c r="AY480" s="6">
        <v>30.090090090090087</v>
      </c>
      <c r="AZ480" s="6">
        <v>0</v>
      </c>
      <c r="BA480" s="6">
        <v>0</v>
      </c>
      <c r="BB480" s="6">
        <v>6</v>
      </c>
      <c r="BC480" s="6">
        <v>149</v>
      </c>
      <c r="BD480" s="6">
        <v>26.798561151079138</v>
      </c>
      <c r="BE480" s="6">
        <v>0</v>
      </c>
      <c r="BF480" s="6">
        <v>0</v>
      </c>
      <c r="BG480" s="6">
        <v>122</v>
      </c>
      <c r="BH480" s="6">
        <v>29.901960784313726</v>
      </c>
      <c r="BI480" s="6">
        <v>9</v>
      </c>
      <c r="BJ480" s="6">
        <v>69.230769230769226</v>
      </c>
      <c r="BK480" s="6">
        <v>70</v>
      </c>
    </row>
    <row r="481" spans="1:63" x14ac:dyDescent="0.35">
      <c r="A481" s="28">
        <v>475</v>
      </c>
      <c r="C481" s="18" t="s">
        <v>15</v>
      </c>
      <c r="D481" s="15">
        <v>187</v>
      </c>
      <c r="E481" s="19">
        <v>0</v>
      </c>
      <c r="F481" s="19">
        <v>0</v>
      </c>
      <c r="G481" s="19">
        <v>3</v>
      </c>
      <c r="H481" s="19">
        <v>144</v>
      </c>
      <c r="I481" s="19">
        <v>35</v>
      </c>
      <c r="J481" s="20">
        <v>49.19786096256685</v>
      </c>
      <c r="K481" s="20">
        <v>3</v>
      </c>
      <c r="L481" s="20">
        <v>9.67741935483871</v>
      </c>
      <c r="M481" s="19">
        <v>0</v>
      </c>
      <c r="N481" s="20">
        <v>0</v>
      </c>
      <c r="O481" s="20">
        <v>16</v>
      </c>
      <c r="P481" s="20">
        <v>78.94736842105263</v>
      </c>
      <c r="Q481" s="20">
        <v>39.77900552486188</v>
      </c>
      <c r="R481" s="19">
        <v>0</v>
      </c>
      <c r="S481" s="20">
        <v>0</v>
      </c>
      <c r="T481" s="19">
        <v>0</v>
      </c>
      <c r="U481" s="20">
        <v>0</v>
      </c>
      <c r="V481" s="19">
        <v>0</v>
      </c>
      <c r="W481" s="20">
        <v>0</v>
      </c>
      <c r="X481" s="19">
        <v>0</v>
      </c>
      <c r="Y481" s="20">
        <v>0</v>
      </c>
      <c r="Z481" s="20">
        <v>10.714285714285714</v>
      </c>
      <c r="AA481" s="20">
        <v>50</v>
      </c>
      <c r="AB481" s="19">
        <v>8</v>
      </c>
      <c r="AC481" s="20">
        <v>8.8888888888888893</v>
      </c>
      <c r="AD481" s="20">
        <v>74.285714285714292</v>
      </c>
      <c r="AE481" s="20">
        <v>41.333333333333336</v>
      </c>
      <c r="AF481" s="20">
        <v>0</v>
      </c>
      <c r="AG481" s="20">
        <v>60.869565217391312</v>
      </c>
      <c r="AH481" s="20">
        <v>35.802469135802468</v>
      </c>
      <c r="AI481" s="20">
        <v>28.39506172839506</v>
      </c>
      <c r="AJ481" s="3">
        <v>575</v>
      </c>
      <c r="AK481" s="6">
        <v>0</v>
      </c>
      <c r="AL481" s="6">
        <v>107</v>
      </c>
      <c r="AM481" s="6">
        <v>0</v>
      </c>
      <c r="AN481" s="6">
        <v>32</v>
      </c>
      <c r="AO481" s="6">
        <v>0</v>
      </c>
      <c r="AP481" s="6">
        <v>18</v>
      </c>
      <c r="AQ481" s="6">
        <v>17</v>
      </c>
      <c r="AR481" s="6">
        <v>9</v>
      </c>
      <c r="AS481" s="6">
        <v>4.9450549450549453</v>
      </c>
      <c r="AT481" s="138">
        <v>0</v>
      </c>
      <c r="AU481" s="138">
        <v>0</v>
      </c>
      <c r="AV481" s="138">
        <v>0</v>
      </c>
      <c r="AW481" s="138">
        <v>0</v>
      </c>
      <c r="AX481" s="138">
        <v>0</v>
      </c>
      <c r="AY481" s="6">
        <v>17.816091954022991</v>
      </c>
      <c r="AZ481" s="6">
        <v>0</v>
      </c>
      <c r="BA481" s="6">
        <v>0</v>
      </c>
      <c r="BB481" s="6">
        <v>6</v>
      </c>
      <c r="BC481" s="6">
        <v>15</v>
      </c>
      <c r="BD481" s="6">
        <v>8.1521739130434785</v>
      </c>
      <c r="BE481" s="6">
        <v>0</v>
      </c>
      <c r="BF481" s="6">
        <v>0</v>
      </c>
      <c r="BG481" s="6">
        <v>3</v>
      </c>
      <c r="BH481" s="6">
        <v>2.054794520547945</v>
      </c>
      <c r="BI481" s="6">
        <v>9</v>
      </c>
      <c r="BJ481" s="6">
        <v>23.684210526315788</v>
      </c>
      <c r="BK481" s="6">
        <v>3</v>
      </c>
    </row>
    <row r="482" spans="1:63" x14ac:dyDescent="0.35">
      <c r="A482" s="28">
        <v>476</v>
      </c>
      <c r="C482" s="18" t="s">
        <v>135</v>
      </c>
      <c r="D482" s="15">
        <v>57</v>
      </c>
      <c r="E482" s="19">
        <v>0</v>
      </c>
      <c r="F482" s="19">
        <v>0</v>
      </c>
      <c r="G482" s="19">
        <v>0</v>
      </c>
      <c r="H482" s="19">
        <v>33</v>
      </c>
      <c r="I482" s="19">
        <v>22</v>
      </c>
      <c r="J482" s="20">
        <v>47.368421052631575</v>
      </c>
      <c r="K482" s="20">
        <v>0</v>
      </c>
      <c r="L482" s="20">
        <v>0</v>
      </c>
      <c r="M482" s="19">
        <v>0</v>
      </c>
      <c r="N482" s="20">
        <v>0</v>
      </c>
      <c r="O482" s="20">
        <v>3</v>
      </c>
      <c r="P482" s="20">
        <v>100</v>
      </c>
      <c r="Q482" s="20">
        <v>44.444444444444443</v>
      </c>
      <c r="R482" s="19">
        <v>0</v>
      </c>
      <c r="S482" s="20">
        <v>0</v>
      </c>
      <c r="T482" s="19">
        <v>0</v>
      </c>
      <c r="U482" s="20">
        <v>0</v>
      </c>
      <c r="V482" s="19">
        <v>0</v>
      </c>
      <c r="W482" s="20">
        <v>0</v>
      </c>
      <c r="X482" s="19">
        <v>0</v>
      </c>
      <c r="Y482" s="20">
        <v>0</v>
      </c>
      <c r="Z482" s="20">
        <v>25</v>
      </c>
      <c r="AA482" s="20">
        <v>0</v>
      </c>
      <c r="AB482" s="19">
        <v>0</v>
      </c>
      <c r="AC482" s="20">
        <v>0</v>
      </c>
      <c r="AD482" s="20">
        <v>71.428571428571431</v>
      </c>
      <c r="AE482" s="20">
        <v>50</v>
      </c>
      <c r="AF482" s="20">
        <v>0</v>
      </c>
      <c r="AG482" s="20">
        <v>66.666666666666657</v>
      </c>
      <c r="AH482" s="20">
        <v>38.888888888888893</v>
      </c>
      <c r="AI482" s="20">
        <v>22.222222222222221</v>
      </c>
      <c r="AJ482" s="3">
        <v>410</v>
      </c>
      <c r="AK482" s="6">
        <v>0</v>
      </c>
      <c r="AL482" s="6">
        <v>47</v>
      </c>
      <c r="AM482" s="6">
        <v>0</v>
      </c>
      <c r="AN482" s="6">
        <v>3</v>
      </c>
      <c r="AO482" s="6">
        <v>0</v>
      </c>
      <c r="AP482" s="6">
        <v>0</v>
      </c>
      <c r="AQ482" s="6">
        <v>5</v>
      </c>
      <c r="AR482" s="6">
        <v>0</v>
      </c>
      <c r="AS482" s="6">
        <v>0</v>
      </c>
      <c r="AT482" s="138">
        <v>1</v>
      </c>
      <c r="AU482" s="138">
        <v>0</v>
      </c>
      <c r="AV482" s="138">
        <v>0</v>
      </c>
      <c r="AW482" s="138">
        <v>0</v>
      </c>
      <c r="AX482" s="138">
        <v>1</v>
      </c>
      <c r="AY482" s="6">
        <v>6.557377049180328</v>
      </c>
      <c r="AZ482" s="6">
        <v>0</v>
      </c>
      <c r="BA482" s="6">
        <v>0</v>
      </c>
      <c r="BB482" s="6">
        <v>0</v>
      </c>
      <c r="BC482" s="6">
        <v>3</v>
      </c>
      <c r="BD482" s="6">
        <v>5.3571428571428568</v>
      </c>
      <c r="BE482" s="6">
        <v>0</v>
      </c>
      <c r="BF482" s="6">
        <v>0</v>
      </c>
      <c r="BG482" s="6">
        <v>0</v>
      </c>
      <c r="BH482" s="6">
        <v>0</v>
      </c>
      <c r="BI482" s="6">
        <v>3</v>
      </c>
      <c r="BJ482" s="6">
        <v>15.789473684210526</v>
      </c>
      <c r="BK482" s="6">
        <v>0</v>
      </c>
    </row>
    <row r="483" spans="1:63" x14ac:dyDescent="0.35">
      <c r="A483" s="28">
        <v>477</v>
      </c>
      <c r="C483" s="18" t="s">
        <v>20</v>
      </c>
      <c r="D483" s="15">
        <v>3254</v>
      </c>
      <c r="E483" s="19">
        <v>49</v>
      </c>
      <c r="F483" s="19">
        <v>207</v>
      </c>
      <c r="G483" s="19">
        <v>341</v>
      </c>
      <c r="H483" s="19">
        <v>2237</v>
      </c>
      <c r="I483" s="19">
        <v>463</v>
      </c>
      <c r="J483" s="20">
        <v>53.626306084818687</v>
      </c>
      <c r="K483" s="20">
        <v>27</v>
      </c>
      <c r="L483" s="20">
        <v>2.6444662095984328</v>
      </c>
      <c r="M483" s="19">
        <v>0</v>
      </c>
      <c r="N483" s="20">
        <v>0</v>
      </c>
      <c r="O483" s="20">
        <v>101</v>
      </c>
      <c r="P483" s="20">
        <v>87.368421052631589</v>
      </c>
      <c r="Q483" s="20">
        <v>10.037813681677553</v>
      </c>
      <c r="R483" s="19">
        <v>3</v>
      </c>
      <c r="S483" s="20">
        <v>1.8072289156626504</v>
      </c>
      <c r="T483" s="19">
        <v>7</v>
      </c>
      <c r="U483" s="20">
        <v>7.6923076923076925</v>
      </c>
      <c r="V483" s="19">
        <v>6</v>
      </c>
      <c r="W483" s="20">
        <v>8</v>
      </c>
      <c r="X483" s="19">
        <v>11</v>
      </c>
      <c r="Y483" s="20">
        <v>6.4705882352941186</v>
      </c>
      <c r="Z483" s="20">
        <v>11.056268509378086</v>
      </c>
      <c r="AA483" s="20">
        <v>76.406712734452114</v>
      </c>
      <c r="AB483" s="19">
        <v>143</v>
      </c>
      <c r="AC483" s="20">
        <v>7.2810590631364569</v>
      </c>
      <c r="AD483" s="20">
        <v>83.659491193737765</v>
      </c>
      <c r="AE483" s="20">
        <v>68.641975308641975</v>
      </c>
      <c r="AF483" s="20">
        <v>61.386138613861384</v>
      </c>
      <c r="AG483" s="20">
        <v>76.727996021879662</v>
      </c>
      <c r="AH483" s="20">
        <v>13.743016759776536</v>
      </c>
      <c r="AI483" s="20">
        <v>54.581005586592177</v>
      </c>
      <c r="AJ483" s="3">
        <v>710.67415730337075</v>
      </c>
      <c r="AK483" s="6">
        <v>651</v>
      </c>
      <c r="AL483" s="6">
        <v>1844</v>
      </c>
      <c r="AM483" s="6">
        <v>95</v>
      </c>
      <c r="AN483" s="6">
        <v>6</v>
      </c>
      <c r="AO483" s="6">
        <v>0</v>
      </c>
      <c r="AP483" s="6">
        <v>84</v>
      </c>
      <c r="AQ483" s="6">
        <v>460</v>
      </c>
      <c r="AR483" s="6">
        <v>355</v>
      </c>
      <c r="AS483" s="6">
        <v>11.059190031152648</v>
      </c>
      <c r="AT483" s="138">
        <v>14</v>
      </c>
      <c r="AU483" s="138">
        <v>1</v>
      </c>
      <c r="AV483" s="138">
        <v>3</v>
      </c>
      <c r="AW483" s="138">
        <v>10</v>
      </c>
      <c r="AX483" s="138">
        <v>28</v>
      </c>
      <c r="AY483" s="6">
        <v>7.9524107701941142</v>
      </c>
      <c r="AZ483" s="6">
        <v>8</v>
      </c>
      <c r="BA483" s="6">
        <v>0.79051383399209485</v>
      </c>
      <c r="BB483" s="6">
        <v>59</v>
      </c>
      <c r="BC483" s="6">
        <v>138</v>
      </c>
      <c r="BD483" s="6">
        <v>4.2540073982737363</v>
      </c>
      <c r="BE483" s="6">
        <v>4</v>
      </c>
      <c r="BF483" s="6">
        <v>1.1695906432748537</v>
      </c>
      <c r="BG483" s="6">
        <v>65</v>
      </c>
      <c r="BH483" s="6">
        <v>2.9200359389038635</v>
      </c>
      <c r="BI483" s="6">
        <v>57</v>
      </c>
      <c r="BJ483" s="6">
        <v>12.418300653594772</v>
      </c>
      <c r="BK483" s="6">
        <v>341</v>
      </c>
    </row>
    <row r="484" spans="1:63" x14ac:dyDescent="0.35">
      <c r="A484" s="28">
        <v>478</v>
      </c>
      <c r="C484" s="18" t="s">
        <v>29</v>
      </c>
      <c r="D484" s="15">
        <v>363</v>
      </c>
      <c r="E484" s="19">
        <v>0</v>
      </c>
      <c r="F484" s="19">
        <v>7</v>
      </c>
      <c r="G484" s="19">
        <v>10</v>
      </c>
      <c r="H484" s="19">
        <v>241</v>
      </c>
      <c r="I484" s="19">
        <v>100</v>
      </c>
      <c r="J484" s="20">
        <v>53.994490358126725</v>
      </c>
      <c r="K484" s="20">
        <v>0</v>
      </c>
      <c r="L484" s="20">
        <v>0</v>
      </c>
      <c r="M484" s="19">
        <v>0</v>
      </c>
      <c r="N484" s="20">
        <v>0</v>
      </c>
      <c r="O484" s="20">
        <v>18</v>
      </c>
      <c r="P484" s="20">
        <v>100</v>
      </c>
      <c r="Q484" s="20">
        <v>26.878612716763005</v>
      </c>
      <c r="R484" s="19">
        <v>0</v>
      </c>
      <c r="S484" s="20">
        <v>0</v>
      </c>
      <c r="T484" s="19">
        <v>0</v>
      </c>
      <c r="U484" s="20">
        <v>0</v>
      </c>
      <c r="V484" s="19">
        <v>0</v>
      </c>
      <c r="W484" s="20">
        <v>0</v>
      </c>
      <c r="X484" s="19">
        <v>0</v>
      </c>
      <c r="Y484" s="20">
        <v>0</v>
      </c>
      <c r="Z484" s="20">
        <v>39.130434782608695</v>
      </c>
      <c r="AA484" s="20">
        <v>40.579710144927539</v>
      </c>
      <c r="AB484" s="19">
        <v>7</v>
      </c>
      <c r="AC484" s="20">
        <v>3.664921465968586</v>
      </c>
      <c r="AD484" s="20">
        <v>82.075471698113205</v>
      </c>
      <c r="AE484" s="20">
        <v>69.172932330827066</v>
      </c>
      <c r="AF484" s="20">
        <v>0</v>
      </c>
      <c r="AG484" s="20">
        <v>76.855895196506552</v>
      </c>
      <c r="AH484" s="20">
        <v>26.436781609195403</v>
      </c>
      <c r="AI484" s="20">
        <v>33.333333333333329</v>
      </c>
      <c r="AJ484" s="3">
        <v>709.09090909090912</v>
      </c>
      <c r="AK484" s="6">
        <v>0</v>
      </c>
      <c r="AL484" s="6">
        <v>318</v>
      </c>
      <c r="AM484" s="6">
        <v>12</v>
      </c>
      <c r="AN484" s="6">
        <v>8</v>
      </c>
      <c r="AO484" s="6">
        <v>0</v>
      </c>
      <c r="AP484" s="6">
        <v>0</v>
      </c>
      <c r="AQ484" s="6">
        <v>13</v>
      </c>
      <c r="AR484" s="6">
        <v>7</v>
      </c>
      <c r="AS484" s="6">
        <v>1.9662921348314606</v>
      </c>
      <c r="AT484" s="138">
        <v>0</v>
      </c>
      <c r="AU484" s="138">
        <v>0</v>
      </c>
      <c r="AV484" s="138">
        <v>0</v>
      </c>
      <c r="AW484" s="138">
        <v>4</v>
      </c>
      <c r="AX484" s="138">
        <v>4</v>
      </c>
      <c r="AY484" s="6">
        <v>13.213213213213212</v>
      </c>
      <c r="AZ484" s="6">
        <v>3</v>
      </c>
      <c r="BA484" s="6">
        <v>4.4117647058823533</v>
      </c>
      <c r="BB484" s="6">
        <v>15</v>
      </c>
      <c r="BC484" s="6">
        <v>9</v>
      </c>
      <c r="BD484" s="6">
        <v>2.4793388429752068</v>
      </c>
      <c r="BE484" s="6">
        <v>0</v>
      </c>
      <c r="BF484" s="6">
        <v>0</v>
      </c>
      <c r="BG484" s="6">
        <v>6</v>
      </c>
      <c r="BH484" s="6">
        <v>2.4793388429752068</v>
      </c>
      <c r="BI484" s="6">
        <v>4</v>
      </c>
      <c r="BJ484" s="6">
        <v>3.9603960396039604</v>
      </c>
      <c r="BK484" s="6">
        <v>10</v>
      </c>
    </row>
    <row r="485" spans="1:63" x14ac:dyDescent="0.35">
      <c r="A485" s="28">
        <v>479</v>
      </c>
      <c r="C485" s="18" t="s">
        <v>24</v>
      </c>
      <c r="D485" s="15">
        <v>195</v>
      </c>
      <c r="E485" s="19">
        <v>4</v>
      </c>
      <c r="F485" s="19">
        <v>16</v>
      </c>
      <c r="G485" s="19">
        <v>17</v>
      </c>
      <c r="H485" s="19">
        <v>145</v>
      </c>
      <c r="I485" s="19">
        <v>12</v>
      </c>
      <c r="J485" s="20">
        <v>44.102564102564102</v>
      </c>
      <c r="K485" s="20">
        <v>8</v>
      </c>
      <c r="L485" s="20">
        <v>9.1954022988505741</v>
      </c>
      <c r="M485" s="19">
        <v>0</v>
      </c>
      <c r="N485" s="20">
        <v>0</v>
      </c>
      <c r="O485" s="20">
        <v>6</v>
      </c>
      <c r="P485" s="20">
        <v>100</v>
      </c>
      <c r="Q485" s="20">
        <v>8.2840236686390547</v>
      </c>
      <c r="R485" s="19">
        <v>0</v>
      </c>
      <c r="S485" s="20">
        <v>0</v>
      </c>
      <c r="T485" s="19">
        <v>0</v>
      </c>
      <c r="U485" s="20">
        <v>0</v>
      </c>
      <c r="V485" s="19">
        <v>0</v>
      </c>
      <c r="W485" s="20">
        <v>0</v>
      </c>
      <c r="X485" s="19">
        <v>3</v>
      </c>
      <c r="Y485" s="20">
        <v>50</v>
      </c>
      <c r="Z485" s="20">
        <v>21.739130434782609</v>
      </c>
      <c r="AA485" s="20">
        <v>63.04347826086957</v>
      </c>
      <c r="AB485" s="19">
        <v>11</v>
      </c>
      <c r="AC485" s="20">
        <v>8.9430894308943092</v>
      </c>
      <c r="AD485" s="20">
        <v>79.518072289156621</v>
      </c>
      <c r="AE485" s="20">
        <v>53.225806451612897</v>
      </c>
      <c r="AF485" s="20">
        <v>75</v>
      </c>
      <c r="AG485" s="20">
        <v>66.071428571428569</v>
      </c>
      <c r="AH485" s="20">
        <v>22.222222222222221</v>
      </c>
      <c r="AI485" s="20">
        <v>43.518518518518519</v>
      </c>
      <c r="AJ485" s="3">
        <v>563.46153846153845</v>
      </c>
      <c r="AK485" s="6">
        <v>0</v>
      </c>
      <c r="AL485" s="6">
        <v>16</v>
      </c>
      <c r="AM485" s="6">
        <v>0</v>
      </c>
      <c r="AN485" s="6">
        <v>163</v>
      </c>
      <c r="AO485" s="6">
        <v>0</v>
      </c>
      <c r="AP485" s="6">
        <v>3</v>
      </c>
      <c r="AQ485" s="6">
        <v>7</v>
      </c>
      <c r="AR485" s="6">
        <v>41</v>
      </c>
      <c r="AS485" s="6">
        <v>22.527472527472529</v>
      </c>
      <c r="AT485" s="138">
        <v>0</v>
      </c>
      <c r="AU485" s="138">
        <v>0</v>
      </c>
      <c r="AV485" s="138">
        <v>1</v>
      </c>
      <c r="AW485" s="138">
        <v>4</v>
      </c>
      <c r="AX485" s="138">
        <v>5</v>
      </c>
      <c r="AY485" s="6">
        <v>34.239130434782609</v>
      </c>
      <c r="AZ485" s="6">
        <v>0</v>
      </c>
      <c r="BA485" s="6">
        <v>0</v>
      </c>
      <c r="BB485" s="6">
        <v>0</v>
      </c>
      <c r="BC485" s="6">
        <v>5</v>
      </c>
      <c r="BD485" s="6">
        <v>2.7027027027027026</v>
      </c>
      <c r="BE485" s="6">
        <v>0</v>
      </c>
      <c r="BF485" s="6">
        <v>0</v>
      </c>
      <c r="BG485" s="6">
        <v>0</v>
      </c>
      <c r="BH485" s="6">
        <v>0</v>
      </c>
      <c r="BI485" s="6">
        <v>0</v>
      </c>
      <c r="BJ485" s="6">
        <v>0</v>
      </c>
      <c r="BK485" s="6">
        <v>17</v>
      </c>
    </row>
    <row r="486" spans="1:63" x14ac:dyDescent="0.35">
      <c r="A486" s="28">
        <v>480</v>
      </c>
      <c r="C486" s="18" t="s">
        <v>21</v>
      </c>
      <c r="D486" s="15">
        <v>1336</v>
      </c>
      <c r="E486" s="19">
        <v>11</v>
      </c>
      <c r="F486" s="19">
        <v>72</v>
      </c>
      <c r="G486" s="19">
        <v>127</v>
      </c>
      <c r="H486" s="19">
        <v>989</v>
      </c>
      <c r="I486" s="19">
        <v>137</v>
      </c>
      <c r="J486" s="20">
        <v>62.275449101796411</v>
      </c>
      <c r="K486" s="20">
        <v>30</v>
      </c>
      <c r="L486" s="20">
        <v>5.8823529411764701</v>
      </c>
      <c r="M486" s="19">
        <v>0</v>
      </c>
      <c r="N486" s="20">
        <v>0</v>
      </c>
      <c r="O486" s="20">
        <v>65</v>
      </c>
      <c r="P486" s="20">
        <v>95.522388059701484</v>
      </c>
      <c r="Q486" s="20">
        <v>12.087912087912088</v>
      </c>
      <c r="R486" s="19">
        <v>3</v>
      </c>
      <c r="S486" s="20">
        <v>4.4776119402985071</v>
      </c>
      <c r="T486" s="19">
        <v>0</v>
      </c>
      <c r="U486" s="20">
        <v>0</v>
      </c>
      <c r="V486" s="19">
        <v>9</v>
      </c>
      <c r="W486" s="20">
        <v>20</v>
      </c>
      <c r="X486" s="19">
        <v>9</v>
      </c>
      <c r="Y486" s="20">
        <v>15</v>
      </c>
      <c r="Z486" s="20">
        <v>22.645290581162325</v>
      </c>
      <c r="AA486" s="20">
        <v>57.515030060120239</v>
      </c>
      <c r="AB486" s="19">
        <v>54</v>
      </c>
      <c r="AC486" s="20">
        <v>5.8695652173913047</v>
      </c>
      <c r="AD486" s="20">
        <v>85.83106267029973</v>
      </c>
      <c r="AE486" s="20">
        <v>79.578606158833068</v>
      </c>
      <c r="AF486" s="20">
        <v>72.049689440993788</v>
      </c>
      <c r="AG486" s="20">
        <v>84.289276807980045</v>
      </c>
      <c r="AH486" s="20">
        <v>34.530706836616453</v>
      </c>
      <c r="AI486" s="20">
        <v>32.560834298957126</v>
      </c>
      <c r="AJ486" s="3">
        <v>814.45783132530119</v>
      </c>
      <c r="AK486" s="6">
        <v>9</v>
      </c>
      <c r="AL486" s="6">
        <v>1227</v>
      </c>
      <c r="AM486" s="6">
        <v>0</v>
      </c>
      <c r="AN486" s="6">
        <v>0</v>
      </c>
      <c r="AO486" s="6">
        <v>0</v>
      </c>
      <c r="AP486" s="6">
        <v>3</v>
      </c>
      <c r="AQ486" s="6">
        <v>48</v>
      </c>
      <c r="AR486" s="6">
        <v>219</v>
      </c>
      <c r="AS486" s="6">
        <v>16.937354988399072</v>
      </c>
      <c r="AT486" s="138">
        <v>4</v>
      </c>
      <c r="AU486" s="138">
        <v>0</v>
      </c>
      <c r="AV486" s="138">
        <v>1</v>
      </c>
      <c r="AW486" s="138">
        <v>15</v>
      </c>
      <c r="AX486" s="138">
        <v>20</v>
      </c>
      <c r="AY486" s="6">
        <v>31.586940015186027</v>
      </c>
      <c r="AZ486" s="6">
        <v>0</v>
      </c>
      <c r="BA486" s="6">
        <v>0</v>
      </c>
      <c r="BB486" s="6">
        <v>13</v>
      </c>
      <c r="BC486" s="6">
        <v>30</v>
      </c>
      <c r="BD486" s="6">
        <v>2.2658610271903323</v>
      </c>
      <c r="BE486" s="6">
        <v>0</v>
      </c>
      <c r="BF486" s="6">
        <v>0</v>
      </c>
      <c r="BG486" s="6">
        <v>15</v>
      </c>
      <c r="BH486" s="6">
        <v>1.5259409969481181</v>
      </c>
      <c r="BI486" s="6">
        <v>10</v>
      </c>
      <c r="BJ486" s="6">
        <v>7.3529411764705888</v>
      </c>
      <c r="BK486" s="6">
        <v>127</v>
      </c>
    </row>
    <row r="487" spans="1:63" x14ac:dyDescent="0.35">
      <c r="A487" s="28">
        <v>481</v>
      </c>
      <c r="C487" s="18" t="s">
        <v>9</v>
      </c>
      <c r="D487" s="15">
        <v>528</v>
      </c>
      <c r="E487" s="19">
        <v>0</v>
      </c>
      <c r="F487" s="19">
        <v>8</v>
      </c>
      <c r="G487" s="19">
        <v>7</v>
      </c>
      <c r="H487" s="19">
        <v>351</v>
      </c>
      <c r="I487" s="19">
        <v>165</v>
      </c>
      <c r="J487" s="20">
        <v>56.060606060606055</v>
      </c>
      <c r="K487" s="20">
        <v>10</v>
      </c>
      <c r="L487" s="20">
        <v>8.695652173913043</v>
      </c>
      <c r="M487" s="19">
        <v>0</v>
      </c>
      <c r="N487" s="20">
        <v>0</v>
      </c>
      <c r="O487" s="20">
        <v>27</v>
      </c>
      <c r="P487" s="20">
        <v>66.666666666666657</v>
      </c>
      <c r="Q487" s="20">
        <v>13.737373737373737</v>
      </c>
      <c r="R487" s="19">
        <v>0</v>
      </c>
      <c r="S487" s="20">
        <v>0</v>
      </c>
      <c r="T487" s="19">
        <v>0</v>
      </c>
      <c r="U487" s="20">
        <v>0</v>
      </c>
      <c r="V487" s="19">
        <v>0</v>
      </c>
      <c r="W487" s="20">
        <v>0</v>
      </c>
      <c r="X487" s="19">
        <v>0</v>
      </c>
      <c r="Y487" s="20">
        <v>0</v>
      </c>
      <c r="Z487" s="20">
        <v>22.522522522522522</v>
      </c>
      <c r="AA487" s="20">
        <v>49.549549549549546</v>
      </c>
      <c r="AB487" s="19">
        <v>12</v>
      </c>
      <c r="AC487" s="20">
        <v>4.4776119402985071</v>
      </c>
      <c r="AD487" s="20">
        <v>82.550335570469798</v>
      </c>
      <c r="AE487" s="20">
        <v>64.646464646464651</v>
      </c>
      <c r="AF487" s="20">
        <v>100</v>
      </c>
      <c r="AG487" s="20">
        <v>72.289156626506028</v>
      </c>
      <c r="AH487" s="20">
        <v>29.599999999999998</v>
      </c>
      <c r="AI487" s="20">
        <v>40.799999999999997</v>
      </c>
      <c r="AJ487" s="3">
        <v>576.97368421052636</v>
      </c>
      <c r="AK487" s="6">
        <v>0</v>
      </c>
      <c r="AL487" s="6">
        <v>430</v>
      </c>
      <c r="AM487" s="6">
        <v>0</v>
      </c>
      <c r="AN487" s="6">
        <v>0</v>
      </c>
      <c r="AO487" s="6">
        <v>4</v>
      </c>
      <c r="AP487" s="6">
        <v>3</v>
      </c>
      <c r="AQ487" s="6">
        <v>71</v>
      </c>
      <c r="AR487" s="6">
        <v>12</v>
      </c>
      <c r="AS487" s="6">
        <v>2.3346303501945527</v>
      </c>
      <c r="AT487" s="138">
        <v>0</v>
      </c>
      <c r="AU487" s="138">
        <v>0</v>
      </c>
      <c r="AV487" s="138">
        <v>0</v>
      </c>
      <c r="AW487" s="138">
        <v>0</v>
      </c>
      <c r="AX487" s="138">
        <v>0</v>
      </c>
      <c r="AY487" s="6">
        <v>18.75</v>
      </c>
      <c r="AZ487" s="6">
        <v>5</v>
      </c>
      <c r="BA487" s="6">
        <v>4.4642857142857144</v>
      </c>
      <c r="BB487" s="6">
        <v>25</v>
      </c>
      <c r="BC487" s="6">
        <v>69</v>
      </c>
      <c r="BD487" s="6">
        <v>13.117870722433461</v>
      </c>
      <c r="BE487" s="6">
        <v>0</v>
      </c>
      <c r="BF487" s="6">
        <v>0</v>
      </c>
      <c r="BG487" s="6">
        <v>21</v>
      </c>
      <c r="BH487" s="6">
        <v>6.0693641618497107</v>
      </c>
      <c r="BI487" s="6">
        <v>47</v>
      </c>
      <c r="BJ487" s="6">
        <v>27.810650887573964</v>
      </c>
      <c r="BK487" s="6">
        <v>7</v>
      </c>
    </row>
    <row r="488" spans="1:63" x14ac:dyDescent="0.35">
      <c r="A488" s="28">
        <v>482</v>
      </c>
      <c r="C488" s="18" t="s">
        <v>3</v>
      </c>
      <c r="D488" s="15">
        <v>46</v>
      </c>
      <c r="E488" s="19">
        <v>0</v>
      </c>
      <c r="F488" s="19">
        <v>0</v>
      </c>
      <c r="G488" s="19">
        <v>0</v>
      </c>
      <c r="H488" s="19">
        <v>39</v>
      </c>
      <c r="I488" s="19">
        <v>5</v>
      </c>
      <c r="J488" s="20">
        <v>58.695652173913047</v>
      </c>
      <c r="K488" s="20">
        <v>0</v>
      </c>
      <c r="L488" s="20">
        <v>0</v>
      </c>
      <c r="M488" s="19">
        <v>0</v>
      </c>
      <c r="N488" s="20">
        <v>0</v>
      </c>
      <c r="O488" s="20">
        <v>8</v>
      </c>
      <c r="P488" s="20">
        <v>100</v>
      </c>
      <c r="Q488" s="20">
        <v>15</v>
      </c>
      <c r="R488" s="19">
        <v>0</v>
      </c>
      <c r="S488" s="20">
        <v>0</v>
      </c>
      <c r="T488" s="19">
        <v>0</v>
      </c>
      <c r="U488" s="20">
        <v>0</v>
      </c>
      <c r="V488" s="19">
        <v>0</v>
      </c>
      <c r="W488" s="20">
        <v>0</v>
      </c>
      <c r="X488" s="19">
        <v>0</v>
      </c>
      <c r="Y488" s="20">
        <v>0</v>
      </c>
      <c r="Z488" s="20">
        <v>0</v>
      </c>
      <c r="AA488" s="20">
        <v>0</v>
      </c>
      <c r="AB488" s="19">
        <v>0</v>
      </c>
      <c r="AC488" s="20">
        <v>0</v>
      </c>
      <c r="AD488" s="20">
        <v>100</v>
      </c>
      <c r="AE488" s="20">
        <v>57.142857142857139</v>
      </c>
      <c r="AF488" s="20">
        <v>100</v>
      </c>
      <c r="AG488" s="20">
        <v>75.862068965517238</v>
      </c>
      <c r="AH488" s="20">
        <v>63.333333333333329</v>
      </c>
      <c r="AI488" s="20">
        <v>10</v>
      </c>
      <c r="AJ488" s="3">
        <v>825</v>
      </c>
      <c r="AK488" s="6">
        <v>0</v>
      </c>
      <c r="AL488" s="6">
        <v>39</v>
      </c>
      <c r="AM488" s="6">
        <v>0</v>
      </c>
      <c r="AN488" s="6">
        <v>0</v>
      </c>
      <c r="AO488" s="6">
        <v>0</v>
      </c>
      <c r="AP488" s="6">
        <v>0</v>
      </c>
      <c r="AQ488" s="6">
        <v>0</v>
      </c>
      <c r="AR488" s="6">
        <v>7</v>
      </c>
      <c r="AS488" s="6">
        <v>16.666666666666664</v>
      </c>
      <c r="AT488" s="138">
        <v>0</v>
      </c>
      <c r="AU488" s="138">
        <v>0</v>
      </c>
      <c r="AV488" s="138">
        <v>0</v>
      </c>
      <c r="AW488" s="138">
        <v>0</v>
      </c>
      <c r="AX488" s="138">
        <v>0</v>
      </c>
      <c r="AY488" s="6">
        <v>51.428571428571423</v>
      </c>
      <c r="AZ488" s="6">
        <v>0</v>
      </c>
      <c r="BA488" s="6">
        <v>0</v>
      </c>
      <c r="BB488" s="6">
        <v>0</v>
      </c>
      <c r="BC488" s="6">
        <v>0</v>
      </c>
      <c r="BD488" s="6">
        <v>0</v>
      </c>
      <c r="BE488" s="6">
        <v>0</v>
      </c>
      <c r="BF488" s="6">
        <v>0</v>
      </c>
      <c r="BG488" s="6">
        <v>0</v>
      </c>
      <c r="BH488" s="6">
        <v>0</v>
      </c>
      <c r="BI488" s="6">
        <v>0</v>
      </c>
      <c r="BJ488" s="6">
        <v>0</v>
      </c>
      <c r="BK488" s="6">
        <v>0</v>
      </c>
    </row>
    <row r="489" spans="1:63" x14ac:dyDescent="0.35">
      <c r="A489" s="28">
        <v>483</v>
      </c>
      <c r="C489" s="18" t="s">
        <v>280</v>
      </c>
      <c r="D489" s="15">
        <v>919</v>
      </c>
      <c r="E489" s="19">
        <v>27</v>
      </c>
      <c r="F489" s="19">
        <v>126</v>
      </c>
      <c r="G489" s="19">
        <v>165</v>
      </c>
      <c r="H489" s="19">
        <v>535</v>
      </c>
      <c r="I489" s="19">
        <v>92</v>
      </c>
      <c r="J489" s="20">
        <v>52.121871599564741</v>
      </c>
      <c r="K489" s="20">
        <v>8</v>
      </c>
      <c r="L489" s="20">
        <v>3.6199095022624439</v>
      </c>
      <c r="M489" s="19">
        <v>0</v>
      </c>
      <c r="N489" s="20">
        <v>0</v>
      </c>
      <c r="O489" s="20">
        <v>29</v>
      </c>
      <c r="P489" s="20">
        <v>87.5</v>
      </c>
      <c r="Q489" s="20">
        <v>12.774725274725274</v>
      </c>
      <c r="R489" s="19">
        <v>0</v>
      </c>
      <c r="S489" s="20">
        <v>0</v>
      </c>
      <c r="T489" s="19">
        <v>0</v>
      </c>
      <c r="U489" s="20">
        <v>0</v>
      </c>
      <c r="V489" s="19">
        <v>4</v>
      </c>
      <c r="W489" s="20">
        <v>8.8888888888888893</v>
      </c>
      <c r="X489" s="19">
        <v>0</v>
      </c>
      <c r="Y489" s="20">
        <v>0</v>
      </c>
      <c r="Z489" s="20">
        <v>11.059907834101383</v>
      </c>
      <c r="AA489" s="20">
        <v>81.566820276497694</v>
      </c>
      <c r="AB489" s="19">
        <v>46</v>
      </c>
      <c r="AC489" s="20">
        <v>9.2929292929292924</v>
      </c>
      <c r="AD489" s="20">
        <v>82.040816326530603</v>
      </c>
      <c r="AE489" s="20">
        <v>64.261168384879724</v>
      </c>
      <c r="AF489" s="20">
        <v>66.666666666666657</v>
      </c>
      <c r="AG489" s="20">
        <v>73.012552301255226</v>
      </c>
      <c r="AH489" s="20">
        <v>14.157303370786517</v>
      </c>
      <c r="AI489" s="20">
        <v>49.438202247191008</v>
      </c>
      <c r="AJ489" s="3">
        <v>587</v>
      </c>
      <c r="AK489" s="6">
        <v>46</v>
      </c>
      <c r="AL489" s="6">
        <v>589</v>
      </c>
      <c r="AM489" s="6">
        <v>22</v>
      </c>
      <c r="AN489" s="6">
        <v>45</v>
      </c>
      <c r="AO489" s="6">
        <v>0</v>
      </c>
      <c r="AP489" s="6">
        <v>26</v>
      </c>
      <c r="AQ489" s="6">
        <v>155</v>
      </c>
      <c r="AR489" s="6">
        <v>137</v>
      </c>
      <c r="AS489" s="6">
        <v>15.038419319429201</v>
      </c>
      <c r="AT489" s="138">
        <v>1</v>
      </c>
      <c r="AU489" s="138">
        <v>0</v>
      </c>
      <c r="AV489" s="138">
        <v>1</v>
      </c>
      <c r="AW489" s="138">
        <v>8</v>
      </c>
      <c r="AX489" s="138">
        <v>10</v>
      </c>
      <c r="AY489" s="6">
        <v>10.098792535675083</v>
      </c>
      <c r="AZ489" s="6">
        <v>0</v>
      </c>
      <c r="BA489" s="6">
        <v>0</v>
      </c>
      <c r="BB489" s="6">
        <v>10</v>
      </c>
      <c r="BC489" s="6">
        <v>11</v>
      </c>
      <c r="BD489" s="6">
        <v>1.2008733624454149</v>
      </c>
      <c r="BE489" s="6">
        <v>0</v>
      </c>
      <c r="BF489" s="6">
        <v>0</v>
      </c>
      <c r="BG489" s="6">
        <v>0</v>
      </c>
      <c r="BH489" s="6">
        <v>0</v>
      </c>
      <c r="BI489" s="6">
        <v>7</v>
      </c>
      <c r="BJ489" s="6">
        <v>8.1395348837209305</v>
      </c>
      <c r="BK489" s="6">
        <v>165</v>
      </c>
    </row>
    <row r="490" spans="1:63" x14ac:dyDescent="0.35">
      <c r="A490" s="28">
        <v>484</v>
      </c>
      <c r="C490" s="18" t="s">
        <v>28</v>
      </c>
      <c r="D490" s="15">
        <v>0</v>
      </c>
      <c r="E490" s="19">
        <v>0</v>
      </c>
      <c r="F490" s="19">
        <v>0</v>
      </c>
      <c r="G490" s="19">
        <v>0</v>
      </c>
      <c r="H490" s="19">
        <v>0</v>
      </c>
      <c r="I490" s="19">
        <v>0</v>
      </c>
      <c r="J490" s="20">
        <v>0</v>
      </c>
      <c r="K490" s="20">
        <v>0</v>
      </c>
      <c r="L490" s="20">
        <v>0</v>
      </c>
      <c r="M490" s="19">
        <v>0</v>
      </c>
      <c r="N490" s="20">
        <v>0</v>
      </c>
      <c r="O490" s="20">
        <v>0</v>
      </c>
      <c r="P490" s="20">
        <v>0</v>
      </c>
      <c r="Q490" s="20">
        <v>0</v>
      </c>
      <c r="R490" s="19">
        <v>0</v>
      </c>
      <c r="S490" s="20">
        <v>0</v>
      </c>
      <c r="T490" s="19">
        <v>0</v>
      </c>
      <c r="U490" s="20">
        <v>0</v>
      </c>
      <c r="V490" s="19">
        <v>0</v>
      </c>
      <c r="W490" s="20">
        <v>0</v>
      </c>
      <c r="X490" s="19">
        <v>0</v>
      </c>
      <c r="Y490" s="20">
        <v>0</v>
      </c>
      <c r="Z490" s="20">
        <v>0</v>
      </c>
      <c r="AA490" s="20">
        <v>0</v>
      </c>
      <c r="AB490" s="19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3">
        <v>0</v>
      </c>
      <c r="AK490" s="6">
        <v>0</v>
      </c>
      <c r="AL490" s="6">
        <v>0</v>
      </c>
      <c r="AM490" s="6">
        <v>0</v>
      </c>
      <c r="AN490" s="6">
        <v>0</v>
      </c>
      <c r="AO490" s="6">
        <v>0</v>
      </c>
      <c r="AP490" s="6">
        <v>0</v>
      </c>
      <c r="AQ490" s="6">
        <v>0</v>
      </c>
      <c r="AR490" s="6">
        <v>0</v>
      </c>
      <c r="AS490" s="6">
        <v>0</v>
      </c>
      <c r="AT490" s="138">
        <v>0</v>
      </c>
      <c r="AU490" s="138">
        <v>0</v>
      </c>
      <c r="AV490" s="138">
        <v>0</v>
      </c>
      <c r="AW490" s="138">
        <v>0</v>
      </c>
      <c r="AX490" s="138">
        <v>0</v>
      </c>
      <c r="AY490" s="6">
        <v>0</v>
      </c>
      <c r="AZ490" s="6">
        <v>0</v>
      </c>
      <c r="BA490" s="6">
        <v>0</v>
      </c>
      <c r="BB490" s="6">
        <v>0</v>
      </c>
      <c r="BC490" s="6">
        <v>0</v>
      </c>
      <c r="BD490" s="6">
        <v>0</v>
      </c>
      <c r="BE490" s="6">
        <v>0</v>
      </c>
      <c r="BF490" s="6">
        <v>0</v>
      </c>
      <c r="BG490" s="6">
        <v>0</v>
      </c>
      <c r="BH490" s="6">
        <v>0</v>
      </c>
      <c r="BI490" s="6">
        <v>0</v>
      </c>
      <c r="BJ490" s="6">
        <v>0</v>
      </c>
      <c r="BK490" s="6">
        <v>0</v>
      </c>
    </row>
    <row r="491" spans="1:63" x14ac:dyDescent="0.35">
      <c r="A491" s="28">
        <v>485</v>
      </c>
      <c r="C491" s="18" t="s">
        <v>25</v>
      </c>
      <c r="D491" s="15">
        <v>3174</v>
      </c>
      <c r="E491" s="19">
        <v>38</v>
      </c>
      <c r="F491" s="19">
        <v>147</v>
      </c>
      <c r="G491" s="19">
        <v>277</v>
      </c>
      <c r="H491" s="19">
        <v>2285</v>
      </c>
      <c r="I491" s="19">
        <v>463</v>
      </c>
      <c r="J491" s="20">
        <v>49.275362318840585</v>
      </c>
      <c r="K491" s="20">
        <v>44</v>
      </c>
      <c r="L491" s="20">
        <v>4.0778498609823908</v>
      </c>
      <c r="M491" s="19">
        <v>0</v>
      </c>
      <c r="N491" s="20">
        <v>0</v>
      </c>
      <c r="O491" s="20">
        <v>95</v>
      </c>
      <c r="P491" s="20">
        <v>79.775280898876403</v>
      </c>
      <c r="Q491" s="20">
        <v>7.4820635462931326</v>
      </c>
      <c r="R491" s="19">
        <v>0</v>
      </c>
      <c r="S491" s="20">
        <v>0</v>
      </c>
      <c r="T491" s="19">
        <v>4</v>
      </c>
      <c r="U491" s="20">
        <v>4.1666666666666661</v>
      </c>
      <c r="V491" s="19">
        <v>7</v>
      </c>
      <c r="W491" s="20">
        <v>10.606060606060606</v>
      </c>
      <c r="X491" s="19">
        <v>12</v>
      </c>
      <c r="Y491" s="20">
        <v>7.4534161490683228</v>
      </c>
      <c r="Z491" s="20">
        <v>20.802238805970148</v>
      </c>
      <c r="AA491" s="20">
        <v>66.697761194029852</v>
      </c>
      <c r="AB491" s="19">
        <v>124</v>
      </c>
      <c r="AC491" s="20">
        <v>5.7116536158452327</v>
      </c>
      <c r="AD491" s="20">
        <v>91.119005328596799</v>
      </c>
      <c r="AE491" s="20">
        <v>78.189655172413794</v>
      </c>
      <c r="AF491" s="20">
        <v>73.053892215568865</v>
      </c>
      <c r="AG491" s="20">
        <v>85.543893129770993</v>
      </c>
      <c r="AH491" s="20">
        <v>20.660749506903354</v>
      </c>
      <c r="AI491" s="20">
        <v>46.548323471400394</v>
      </c>
      <c r="AJ491" s="3">
        <v>869.62457337883961</v>
      </c>
      <c r="AK491" s="6">
        <v>1390</v>
      </c>
      <c r="AL491" s="6">
        <v>1167</v>
      </c>
      <c r="AM491" s="6">
        <v>437</v>
      </c>
      <c r="AN491" s="6">
        <v>37</v>
      </c>
      <c r="AO491" s="6">
        <v>0</v>
      </c>
      <c r="AP491" s="6">
        <v>0</v>
      </c>
      <c r="AQ491" s="6">
        <v>100</v>
      </c>
      <c r="AR491" s="6">
        <v>285</v>
      </c>
      <c r="AS491" s="6">
        <v>9.1170825335892527</v>
      </c>
      <c r="AT491" s="138">
        <v>8</v>
      </c>
      <c r="AU491" s="138">
        <v>0</v>
      </c>
      <c r="AV491" s="138">
        <v>16</v>
      </c>
      <c r="AW491" s="138">
        <v>2</v>
      </c>
      <c r="AX491" s="138">
        <v>26</v>
      </c>
      <c r="AY491" s="6">
        <v>13.962508080155139</v>
      </c>
      <c r="AZ491" s="6">
        <v>5</v>
      </c>
      <c r="BA491" s="6">
        <v>0.47036688617121353</v>
      </c>
      <c r="BB491" s="6">
        <v>46</v>
      </c>
      <c r="BC491" s="6">
        <v>79</v>
      </c>
      <c r="BD491" s="6">
        <v>2.4984187223276404</v>
      </c>
      <c r="BE491" s="6">
        <v>0</v>
      </c>
      <c r="BF491" s="6">
        <v>0</v>
      </c>
      <c r="BG491" s="6">
        <v>44</v>
      </c>
      <c r="BH491" s="6">
        <v>1.9315188762071993</v>
      </c>
      <c r="BI491" s="6">
        <v>30</v>
      </c>
      <c r="BJ491" s="6">
        <v>6.5359477124183014</v>
      </c>
      <c r="BK491" s="6">
        <v>277</v>
      </c>
    </row>
    <row r="492" spans="1:63" x14ac:dyDescent="0.35">
      <c r="A492" s="28">
        <v>486</v>
      </c>
      <c r="C492" s="18" t="s">
        <v>11</v>
      </c>
      <c r="D492" s="15">
        <v>62</v>
      </c>
      <c r="E492" s="19">
        <v>0</v>
      </c>
      <c r="F492" s="19">
        <v>0</v>
      </c>
      <c r="G492" s="19">
        <v>9</v>
      </c>
      <c r="H492" s="19">
        <v>42</v>
      </c>
      <c r="I492" s="19">
        <v>5</v>
      </c>
      <c r="J492" s="20">
        <v>61.702127659574465</v>
      </c>
      <c r="K492" s="20">
        <v>5</v>
      </c>
      <c r="L492" s="20">
        <v>20</v>
      </c>
      <c r="M492" s="19">
        <v>0</v>
      </c>
      <c r="N492" s="20">
        <v>0</v>
      </c>
      <c r="O492" s="20">
        <v>7</v>
      </c>
      <c r="P492" s="20">
        <v>100</v>
      </c>
      <c r="Q492" s="20">
        <v>21.276595744680851</v>
      </c>
      <c r="R492" s="19">
        <v>0</v>
      </c>
      <c r="S492" s="20">
        <v>0</v>
      </c>
      <c r="T492" s="19">
        <v>0</v>
      </c>
      <c r="U492" s="20">
        <v>0</v>
      </c>
      <c r="V492" s="19">
        <v>0</v>
      </c>
      <c r="W492" s="20">
        <v>0</v>
      </c>
      <c r="X492" s="19">
        <v>0</v>
      </c>
      <c r="Y492" s="20">
        <v>0</v>
      </c>
      <c r="Z492" s="20">
        <v>35</v>
      </c>
      <c r="AA492" s="20">
        <v>50</v>
      </c>
      <c r="AB492" s="19">
        <v>4</v>
      </c>
      <c r="AC492" s="20">
        <v>15.384615384615385</v>
      </c>
      <c r="AD492" s="20">
        <v>57.142857142857139</v>
      </c>
      <c r="AE492" s="20">
        <v>41.17647058823529</v>
      </c>
      <c r="AF492" s="20">
        <v>0</v>
      </c>
      <c r="AG492" s="20">
        <v>52.777777777777779</v>
      </c>
      <c r="AH492" s="20">
        <v>0</v>
      </c>
      <c r="AI492" s="20">
        <v>0</v>
      </c>
      <c r="AJ492" s="3">
        <v>400</v>
      </c>
      <c r="AK492" s="6">
        <v>0</v>
      </c>
      <c r="AL492" s="6">
        <v>44</v>
      </c>
      <c r="AM492" s="6">
        <v>0</v>
      </c>
      <c r="AN492" s="6">
        <v>0</v>
      </c>
      <c r="AO492" s="6">
        <v>0</v>
      </c>
      <c r="AP492" s="6">
        <v>0</v>
      </c>
      <c r="AQ492" s="6">
        <v>3</v>
      </c>
      <c r="AR492" s="6">
        <v>5</v>
      </c>
      <c r="AS492" s="6">
        <v>9.8039215686274517</v>
      </c>
      <c r="AT492" s="138">
        <v>0</v>
      </c>
      <c r="AU492" s="138">
        <v>0</v>
      </c>
      <c r="AV492" s="138">
        <v>0</v>
      </c>
      <c r="AW492" s="138">
        <v>0</v>
      </c>
      <c r="AX492" s="138">
        <v>0</v>
      </c>
      <c r="AY492" s="6">
        <v>48.837209302325576</v>
      </c>
      <c r="AZ492" s="6">
        <v>0</v>
      </c>
      <c r="BA492" s="6">
        <v>0</v>
      </c>
      <c r="BB492" s="6">
        <v>0</v>
      </c>
      <c r="BC492" s="6">
        <v>7</v>
      </c>
      <c r="BD492" s="6">
        <v>14.583333333333334</v>
      </c>
      <c r="BE492" s="6">
        <v>0</v>
      </c>
      <c r="BF492" s="6">
        <v>0</v>
      </c>
      <c r="BG492" s="6">
        <v>8</v>
      </c>
      <c r="BH492" s="6">
        <v>18.181818181818183</v>
      </c>
      <c r="BI492" s="6">
        <v>5</v>
      </c>
      <c r="BJ492" s="6">
        <v>100</v>
      </c>
      <c r="BK492" s="6">
        <v>9</v>
      </c>
    </row>
    <row r="493" spans="1:63" x14ac:dyDescent="0.35">
      <c r="A493" s="28">
        <v>487</v>
      </c>
      <c r="C493" s="18" t="s">
        <v>281</v>
      </c>
      <c r="D493" s="15">
        <v>87</v>
      </c>
      <c r="E493" s="19">
        <v>0</v>
      </c>
      <c r="F493" s="19">
        <v>0</v>
      </c>
      <c r="G493" s="19">
        <v>0</v>
      </c>
      <c r="H493" s="19">
        <v>72</v>
      </c>
      <c r="I493" s="19">
        <v>20</v>
      </c>
      <c r="J493" s="20">
        <v>52.873563218390807</v>
      </c>
      <c r="K493" s="20">
        <v>0</v>
      </c>
      <c r="L493" s="20">
        <v>0</v>
      </c>
      <c r="M493" s="19">
        <v>0</v>
      </c>
      <c r="N493" s="20">
        <v>0</v>
      </c>
      <c r="O493" s="20">
        <v>0</v>
      </c>
      <c r="P493" s="20">
        <v>0</v>
      </c>
      <c r="Q493" s="20">
        <v>54.761904761904766</v>
      </c>
      <c r="R493" s="19">
        <v>0</v>
      </c>
      <c r="S493" s="20">
        <v>0</v>
      </c>
      <c r="T493" s="19">
        <v>0</v>
      </c>
      <c r="U493" s="20">
        <v>0</v>
      </c>
      <c r="V493" s="19">
        <v>0</v>
      </c>
      <c r="W493" s="20">
        <v>0</v>
      </c>
      <c r="X493" s="19">
        <v>0</v>
      </c>
      <c r="Y493" s="20">
        <v>0</v>
      </c>
      <c r="Z493" s="20">
        <v>0</v>
      </c>
      <c r="AA493" s="20">
        <v>53.846153846153847</v>
      </c>
      <c r="AB493" s="19">
        <v>4</v>
      </c>
      <c r="AC493" s="20">
        <v>8.5106382978723403</v>
      </c>
      <c r="AD493" s="20">
        <v>54.54545454545454</v>
      </c>
      <c r="AE493" s="20">
        <v>65.714285714285708</v>
      </c>
      <c r="AF493" s="20">
        <v>0</v>
      </c>
      <c r="AG493" s="20">
        <v>63.235294117647058</v>
      </c>
      <c r="AH493" s="20">
        <v>52.631578947368418</v>
      </c>
      <c r="AI493" s="20">
        <v>23.684210526315788</v>
      </c>
      <c r="AJ493" s="3">
        <v>440</v>
      </c>
      <c r="AK493" s="6">
        <v>4</v>
      </c>
      <c r="AL493" s="6">
        <v>50</v>
      </c>
      <c r="AM493" s="6">
        <v>0</v>
      </c>
      <c r="AN493" s="6">
        <v>0</v>
      </c>
      <c r="AO493" s="6">
        <v>0</v>
      </c>
      <c r="AP493" s="6">
        <v>0</v>
      </c>
      <c r="AQ493" s="6">
        <v>28</v>
      </c>
      <c r="AR493" s="6">
        <v>0</v>
      </c>
      <c r="AS493" s="6">
        <v>0</v>
      </c>
      <c r="AT493" s="138"/>
      <c r="AU493" s="138"/>
      <c r="AV493" s="138"/>
      <c r="AW493" s="138"/>
      <c r="AX493" s="138"/>
      <c r="AY493" s="6">
        <v>6.8181818181818175</v>
      </c>
      <c r="AZ493" s="6">
        <v>0</v>
      </c>
      <c r="BA493" s="6">
        <v>0</v>
      </c>
      <c r="BB493" s="6">
        <v>0</v>
      </c>
      <c r="BC493" s="6">
        <v>30</v>
      </c>
      <c r="BD493" s="6">
        <v>33.333333333333329</v>
      </c>
      <c r="BE493" s="6">
        <v>0</v>
      </c>
      <c r="BF493" s="6">
        <v>0</v>
      </c>
      <c r="BG493" s="6">
        <v>14</v>
      </c>
      <c r="BH493" s="6">
        <v>21.53846153846154</v>
      </c>
      <c r="BI493" s="6">
        <v>17</v>
      </c>
      <c r="BJ493" s="6">
        <v>80.952380952380949</v>
      </c>
      <c r="BK493" s="6">
        <v>0</v>
      </c>
    </row>
    <row r="494" spans="1:63" x14ac:dyDescent="0.35">
      <c r="A494" s="28">
        <v>488</v>
      </c>
      <c r="C494" s="18" t="s">
        <v>14</v>
      </c>
      <c r="D494" s="15">
        <v>122</v>
      </c>
      <c r="E494" s="19">
        <v>0</v>
      </c>
      <c r="F494" s="19">
        <v>0</v>
      </c>
      <c r="G494" s="19">
        <v>3</v>
      </c>
      <c r="H494" s="19">
        <v>84</v>
      </c>
      <c r="I494" s="19">
        <v>33</v>
      </c>
      <c r="J494" s="20">
        <v>42.622950819672127</v>
      </c>
      <c r="K494" s="20">
        <v>0</v>
      </c>
      <c r="L494" s="20">
        <v>0</v>
      </c>
      <c r="M494" s="19">
        <v>0</v>
      </c>
      <c r="N494" s="20">
        <v>0</v>
      </c>
      <c r="O494" s="20">
        <v>8</v>
      </c>
      <c r="P494" s="20">
        <v>100</v>
      </c>
      <c r="Q494" s="20">
        <v>42.97520661157025</v>
      </c>
      <c r="R494" s="19">
        <v>0</v>
      </c>
      <c r="S494" s="20">
        <v>0</v>
      </c>
      <c r="T494" s="19">
        <v>0</v>
      </c>
      <c r="U494" s="20">
        <v>0</v>
      </c>
      <c r="V494" s="19">
        <v>0</v>
      </c>
      <c r="W494" s="118">
        <v>0</v>
      </c>
      <c r="X494" s="118">
        <v>0</v>
      </c>
      <c r="Y494" s="118">
        <v>0</v>
      </c>
      <c r="Z494" s="20">
        <v>17.391304347826086</v>
      </c>
      <c r="AA494" s="20">
        <v>30.434782608695656</v>
      </c>
      <c r="AB494" s="19">
        <v>4</v>
      </c>
      <c r="AC494" s="20">
        <v>6.4516129032258061</v>
      </c>
      <c r="AD494" s="20">
        <v>72</v>
      </c>
      <c r="AE494" s="20">
        <v>42.5</v>
      </c>
      <c r="AF494" s="20">
        <v>0</v>
      </c>
      <c r="AG494" s="20">
        <v>63.218390804597703</v>
      </c>
      <c r="AH494" s="20">
        <v>32.727272727272727</v>
      </c>
      <c r="AI494" s="20">
        <v>34.545454545454547</v>
      </c>
      <c r="AJ494" s="3">
        <v>435</v>
      </c>
      <c r="AK494" s="6">
        <v>0</v>
      </c>
      <c r="AL494" s="6">
        <v>64</v>
      </c>
      <c r="AM494" s="6">
        <v>0</v>
      </c>
      <c r="AN494" s="6">
        <v>23</v>
      </c>
      <c r="AO494" s="6">
        <v>0</v>
      </c>
      <c r="AP494" s="6">
        <v>0</v>
      </c>
      <c r="AQ494" s="6">
        <v>30</v>
      </c>
      <c r="AR494" s="6">
        <v>0</v>
      </c>
      <c r="AS494" s="6">
        <v>0</v>
      </c>
      <c r="AT494" s="138">
        <v>1</v>
      </c>
      <c r="AU494" s="138">
        <v>0</v>
      </c>
      <c r="AV494" s="138">
        <v>0</v>
      </c>
      <c r="AW494" s="138">
        <v>0</v>
      </c>
      <c r="AX494" s="138">
        <v>1</v>
      </c>
      <c r="AY494" s="6">
        <v>15.384615384615385</v>
      </c>
      <c r="AZ494" s="6">
        <v>0</v>
      </c>
      <c r="BA494" s="6">
        <v>0</v>
      </c>
      <c r="BB494" s="6">
        <v>0</v>
      </c>
      <c r="BC494" s="6">
        <v>21</v>
      </c>
      <c r="BD494" s="6">
        <v>17.073170731707318</v>
      </c>
      <c r="BE494" s="6">
        <v>0</v>
      </c>
      <c r="BF494" s="6">
        <v>0</v>
      </c>
      <c r="BG494" s="6">
        <v>4</v>
      </c>
      <c r="BH494" s="6">
        <v>4.7619047619047619</v>
      </c>
      <c r="BI494" s="6">
        <v>19</v>
      </c>
      <c r="BJ494" s="6">
        <v>59.375</v>
      </c>
      <c r="BK494" s="6">
        <v>3</v>
      </c>
    </row>
    <row r="495" spans="1:63" x14ac:dyDescent="0.35">
      <c r="A495" s="28">
        <v>489</v>
      </c>
      <c r="C495" s="18" t="s">
        <v>18</v>
      </c>
      <c r="D495" s="15">
        <v>1252</v>
      </c>
      <c r="E495" s="19">
        <v>8</v>
      </c>
      <c r="F495" s="19">
        <v>22</v>
      </c>
      <c r="G495" s="19">
        <v>46</v>
      </c>
      <c r="H495" s="19">
        <v>1052</v>
      </c>
      <c r="I495" s="19">
        <v>124</v>
      </c>
      <c r="J495" s="20">
        <v>54.872204472843457</v>
      </c>
      <c r="K495" s="20">
        <v>28</v>
      </c>
      <c r="L495" s="20">
        <v>6.6825775656324584</v>
      </c>
      <c r="M495" s="19">
        <v>5</v>
      </c>
      <c r="N495" s="20">
        <v>17.857142857142858</v>
      </c>
      <c r="O495" s="20">
        <v>80</v>
      </c>
      <c r="P495" s="20">
        <v>85.526315789473685</v>
      </c>
      <c r="Q495" s="20">
        <v>33.389121338912133</v>
      </c>
      <c r="R495" s="19">
        <v>0</v>
      </c>
      <c r="S495" s="20">
        <v>0</v>
      </c>
      <c r="T495" s="19">
        <v>0</v>
      </c>
      <c r="U495" s="20">
        <v>0</v>
      </c>
      <c r="V495" s="19">
        <v>6</v>
      </c>
      <c r="W495" s="118">
        <v>37.5</v>
      </c>
      <c r="X495" s="118">
        <v>7</v>
      </c>
      <c r="Y495" s="118">
        <v>31.818181818181817</v>
      </c>
      <c r="Z495" s="118">
        <v>17.241379310344829</v>
      </c>
      <c r="AA495" s="118">
        <v>40.88669950738916</v>
      </c>
      <c r="AB495" s="19">
        <v>60</v>
      </c>
      <c r="AC495" s="20">
        <v>7.5093867334167719</v>
      </c>
      <c r="AD495" s="20">
        <v>79.148936170212764</v>
      </c>
      <c r="AE495" s="20">
        <v>61.617900172117032</v>
      </c>
      <c r="AF495" s="20">
        <v>43.902439024390247</v>
      </c>
      <c r="AG495" s="20">
        <v>71.063394683026587</v>
      </c>
      <c r="AH495" s="20">
        <v>51.978171896316503</v>
      </c>
      <c r="AI495" s="20">
        <v>26.193724420190996</v>
      </c>
      <c r="AJ495" s="3">
        <v>648.5</v>
      </c>
      <c r="AK495" s="6">
        <v>591</v>
      </c>
      <c r="AL495" s="6">
        <v>224</v>
      </c>
      <c r="AM495" s="6">
        <v>0</v>
      </c>
      <c r="AN495" s="6">
        <v>16</v>
      </c>
      <c r="AO495" s="6">
        <v>0</v>
      </c>
      <c r="AP495" s="6">
        <v>16</v>
      </c>
      <c r="AQ495" s="6">
        <v>349</v>
      </c>
      <c r="AR495" s="6">
        <v>63</v>
      </c>
      <c r="AS495" s="6">
        <v>5.1681706316652996</v>
      </c>
      <c r="AT495" s="138">
        <v>4</v>
      </c>
      <c r="AU495" s="138">
        <v>0</v>
      </c>
      <c r="AV495" s="138">
        <v>0</v>
      </c>
      <c r="AW495" s="138">
        <v>1</v>
      </c>
      <c r="AX495" s="138">
        <v>5</v>
      </c>
      <c r="AY495" s="6">
        <v>6</v>
      </c>
      <c r="AZ495" s="6">
        <v>3</v>
      </c>
      <c r="BA495" s="6">
        <v>0.73529411764705876</v>
      </c>
      <c r="BB495" s="6">
        <v>0</v>
      </c>
      <c r="BC495" s="6">
        <v>409</v>
      </c>
      <c r="BD495" s="6">
        <v>32.772435897435898</v>
      </c>
      <c r="BE495" s="6">
        <v>4</v>
      </c>
      <c r="BF495" s="6">
        <v>7.8431372549019605</v>
      </c>
      <c r="BG495" s="6">
        <v>314</v>
      </c>
      <c r="BH495" s="6">
        <v>29.990448901623683</v>
      </c>
      <c r="BI495" s="6">
        <v>86</v>
      </c>
      <c r="BJ495" s="6">
        <v>69.354838709677423</v>
      </c>
      <c r="BK495" s="6">
        <v>46</v>
      </c>
    </row>
    <row r="496" spans="1:63" x14ac:dyDescent="0.35">
      <c r="A496" s="28">
        <v>490</v>
      </c>
      <c r="C496" s="18"/>
      <c r="D496" s="15"/>
      <c r="E496" s="19"/>
      <c r="F496" s="19"/>
      <c r="G496" s="19"/>
      <c r="H496" s="19"/>
      <c r="I496" s="19"/>
      <c r="J496" s="20"/>
      <c r="K496" s="20"/>
      <c r="L496" s="20"/>
      <c r="M496" s="19"/>
      <c r="N496" s="20"/>
      <c r="O496" s="20"/>
      <c r="P496" s="20"/>
      <c r="Q496" s="20"/>
      <c r="R496" s="19"/>
      <c r="S496" s="20"/>
      <c r="T496" s="19">
        <v>41</v>
      </c>
      <c r="U496" s="20">
        <v>6.9491525423728815</v>
      </c>
      <c r="V496" s="19">
        <v>62</v>
      </c>
      <c r="W496" s="118">
        <v>10.973451327433628</v>
      </c>
      <c r="X496" s="118">
        <v>100</v>
      </c>
      <c r="Y496" s="118">
        <v>8.7032201914708445</v>
      </c>
      <c r="Z496" s="20">
        <v>17.320510378975435</v>
      </c>
      <c r="AA496" s="20">
        <v>63.978289849552461</v>
      </c>
      <c r="AB496" s="19">
        <v>1218</v>
      </c>
      <c r="AC496" s="20">
        <v>7.107013653868596</v>
      </c>
      <c r="AD496" s="20">
        <v>83.568473533467696</v>
      </c>
      <c r="AE496" s="20">
        <v>65.599051008303675</v>
      </c>
      <c r="AF496" s="20">
        <v>57.445887445887443</v>
      </c>
      <c r="AG496" s="20">
        <v>76.512455516014228</v>
      </c>
      <c r="AH496" s="20">
        <v>25.637104994903158</v>
      </c>
      <c r="AI496" s="20">
        <v>42.373853211009177</v>
      </c>
      <c r="AJ496" s="3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>
        <v>32.721712538226299</v>
      </c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</row>
    <row r="497" spans="1:63" x14ac:dyDescent="0.35">
      <c r="A497" s="28">
        <v>491</v>
      </c>
      <c r="B497" s="21" t="s">
        <v>45</v>
      </c>
      <c r="C497" s="18" t="s">
        <v>26</v>
      </c>
      <c r="D497" s="15">
        <v>35</v>
      </c>
      <c r="E497" s="19">
        <v>0</v>
      </c>
      <c r="F497" s="19">
        <v>0</v>
      </c>
      <c r="G497" s="19">
        <v>5</v>
      </c>
      <c r="H497" s="19">
        <v>24</v>
      </c>
      <c r="I497" s="19">
        <v>4</v>
      </c>
      <c r="J497" s="20">
        <v>57.142857142857139</v>
      </c>
      <c r="K497" s="20">
        <v>0</v>
      </c>
      <c r="L497" s="20">
        <v>0</v>
      </c>
      <c r="M497" s="19">
        <v>0</v>
      </c>
      <c r="N497" s="20">
        <v>0</v>
      </c>
      <c r="O497" s="20">
        <v>0</v>
      </c>
      <c r="P497" s="20">
        <v>0</v>
      </c>
      <c r="Q497" s="20">
        <v>0</v>
      </c>
      <c r="R497" s="19">
        <v>0</v>
      </c>
      <c r="S497" s="20">
        <v>0</v>
      </c>
      <c r="T497" s="19">
        <v>0</v>
      </c>
      <c r="U497" s="20">
        <v>0</v>
      </c>
      <c r="V497" s="19">
        <v>0</v>
      </c>
      <c r="W497" s="118">
        <v>0</v>
      </c>
      <c r="X497" s="118">
        <v>0</v>
      </c>
      <c r="Y497" s="118">
        <v>0</v>
      </c>
      <c r="Z497" s="20">
        <v>33.333333333333329</v>
      </c>
      <c r="AA497" s="20">
        <v>0</v>
      </c>
      <c r="AB497" s="19">
        <v>0</v>
      </c>
      <c r="AC497" s="20">
        <v>0</v>
      </c>
      <c r="AD497" s="20">
        <v>78.571428571428569</v>
      </c>
      <c r="AE497" s="20">
        <v>43.75</v>
      </c>
      <c r="AF497" s="20">
        <v>0</v>
      </c>
      <c r="AG497" s="20">
        <v>54.166666666666664</v>
      </c>
      <c r="AH497" s="20">
        <v>0</v>
      </c>
      <c r="AI497" s="20">
        <v>37.5</v>
      </c>
      <c r="AJ497" s="3">
        <v>483.33333333333337</v>
      </c>
      <c r="AK497" s="6">
        <v>0</v>
      </c>
      <c r="AL497" s="6">
        <v>0</v>
      </c>
      <c r="AM497" s="6">
        <v>0</v>
      </c>
      <c r="AN497" s="6">
        <v>26</v>
      </c>
      <c r="AO497" s="6">
        <v>0</v>
      </c>
      <c r="AP497" s="6">
        <v>0</v>
      </c>
      <c r="AQ497" s="6">
        <v>7</v>
      </c>
      <c r="AR497" s="6">
        <v>6</v>
      </c>
      <c r="AS497" s="6">
        <v>18.75</v>
      </c>
      <c r="AT497" s="138">
        <v>0</v>
      </c>
      <c r="AU497" s="138">
        <v>0</v>
      </c>
      <c r="AV497" s="138">
        <v>0</v>
      </c>
      <c r="AW497" s="138">
        <v>0</v>
      </c>
      <c r="AX497" s="138">
        <v>0</v>
      </c>
      <c r="AY497" s="6">
        <v>55.555555555555557</v>
      </c>
      <c r="AZ497" s="6">
        <v>0</v>
      </c>
      <c r="BA497" s="6">
        <v>0</v>
      </c>
      <c r="BB497" s="6">
        <v>0</v>
      </c>
      <c r="BC497" s="6">
        <v>6</v>
      </c>
      <c r="BD497" s="6">
        <v>24</v>
      </c>
      <c r="BE497" s="6">
        <v>0</v>
      </c>
      <c r="BF497" s="6">
        <v>0</v>
      </c>
      <c r="BG497" s="6">
        <v>5</v>
      </c>
      <c r="BH497" s="6">
        <v>18.518518518518519</v>
      </c>
      <c r="BI497" s="6">
        <v>4</v>
      </c>
      <c r="BJ497" s="6">
        <v>100</v>
      </c>
      <c r="BK497" s="6">
        <v>5</v>
      </c>
    </row>
    <row r="498" spans="1:63" x14ac:dyDescent="0.35">
      <c r="A498" s="28">
        <v>492</v>
      </c>
      <c r="C498" s="18" t="s">
        <v>22</v>
      </c>
      <c r="D498" s="15">
        <v>51</v>
      </c>
      <c r="E498" s="19">
        <v>0</v>
      </c>
      <c r="F498" s="19">
        <v>0</v>
      </c>
      <c r="G498" s="19">
        <v>6</v>
      </c>
      <c r="H498" s="19">
        <v>40</v>
      </c>
      <c r="I498" s="19">
        <v>8</v>
      </c>
      <c r="J498" s="20">
        <v>60.784313725490193</v>
      </c>
      <c r="K498" s="20">
        <v>0</v>
      </c>
      <c r="L498" s="20">
        <v>0</v>
      </c>
      <c r="M498" s="19">
        <v>0</v>
      </c>
      <c r="N498" s="20">
        <v>0</v>
      </c>
      <c r="O498" s="20">
        <v>0</v>
      </c>
      <c r="P498" s="20">
        <v>0</v>
      </c>
      <c r="Q498" s="20">
        <v>0</v>
      </c>
      <c r="R498" s="19">
        <v>0</v>
      </c>
      <c r="S498" s="20">
        <v>0</v>
      </c>
      <c r="T498" s="19">
        <v>0</v>
      </c>
      <c r="U498" s="20">
        <v>0</v>
      </c>
      <c r="V498" s="19">
        <v>0</v>
      </c>
      <c r="W498" s="118">
        <v>0</v>
      </c>
      <c r="X498" s="118">
        <v>0</v>
      </c>
      <c r="Y498" s="118">
        <v>0</v>
      </c>
      <c r="Z498" s="118">
        <v>0</v>
      </c>
      <c r="AA498" s="118">
        <v>76.923076923076934</v>
      </c>
      <c r="AB498" s="19">
        <v>0</v>
      </c>
      <c r="AC498" s="20">
        <v>0</v>
      </c>
      <c r="AD498" s="20">
        <v>100</v>
      </c>
      <c r="AE498" s="20">
        <v>62.5</v>
      </c>
      <c r="AF498" s="20">
        <v>0</v>
      </c>
      <c r="AG498" s="20">
        <v>86.111111111111114</v>
      </c>
      <c r="AH498" s="20">
        <v>0</v>
      </c>
      <c r="AI498" s="20">
        <v>72.41379310344827</v>
      </c>
      <c r="AJ498" s="3">
        <v>1291.6666666666667</v>
      </c>
      <c r="AK498" s="6">
        <v>0</v>
      </c>
      <c r="AL498" s="6">
        <v>0</v>
      </c>
      <c r="AM498" s="6">
        <v>3</v>
      </c>
      <c r="AN498" s="6">
        <v>32</v>
      </c>
      <c r="AO498" s="6">
        <v>0</v>
      </c>
      <c r="AP498" s="6">
        <v>0</v>
      </c>
      <c r="AQ498" s="6">
        <v>7</v>
      </c>
      <c r="AR498" s="6">
        <v>3</v>
      </c>
      <c r="AS498" s="6">
        <v>6.8181818181818175</v>
      </c>
      <c r="AT498" s="138">
        <v>1</v>
      </c>
      <c r="AU498" s="138">
        <v>0</v>
      </c>
      <c r="AV498" s="138">
        <v>0</v>
      </c>
      <c r="AW498" s="138">
        <v>0</v>
      </c>
      <c r="AX498" s="138">
        <v>1</v>
      </c>
      <c r="AY498" s="6">
        <v>30.76923076923077</v>
      </c>
      <c r="AZ498" s="6">
        <v>0</v>
      </c>
      <c r="BA498" s="6">
        <v>0</v>
      </c>
      <c r="BB498" s="6">
        <v>0</v>
      </c>
      <c r="BC498" s="6">
        <v>3</v>
      </c>
      <c r="BD498" s="6">
        <v>5.8823529411764701</v>
      </c>
      <c r="BE498" s="6">
        <v>0</v>
      </c>
      <c r="BF498" s="6">
        <v>0</v>
      </c>
      <c r="BG498" s="6">
        <v>0</v>
      </c>
      <c r="BH498" s="6">
        <v>0</v>
      </c>
      <c r="BI498" s="6">
        <v>0</v>
      </c>
      <c r="BJ498" s="6">
        <v>0</v>
      </c>
      <c r="BK498" s="6">
        <v>6</v>
      </c>
    </row>
    <row r="499" spans="1:63" x14ac:dyDescent="0.35">
      <c r="A499" s="28">
        <v>493</v>
      </c>
      <c r="C499" s="18" t="s">
        <v>134</v>
      </c>
      <c r="D499" s="15">
        <v>44</v>
      </c>
      <c r="E499" s="19">
        <v>0</v>
      </c>
      <c r="F499" s="19">
        <v>0</v>
      </c>
      <c r="G499" s="19">
        <v>5</v>
      </c>
      <c r="H499" s="19">
        <v>36</v>
      </c>
      <c r="I499" s="19">
        <v>6</v>
      </c>
      <c r="J499" s="20">
        <v>45.454545454545453</v>
      </c>
      <c r="K499" s="20">
        <v>0</v>
      </c>
      <c r="L499" s="20">
        <v>0</v>
      </c>
      <c r="M499" s="19">
        <v>0</v>
      </c>
      <c r="N499" s="20">
        <v>0</v>
      </c>
      <c r="O499" s="20">
        <v>0</v>
      </c>
      <c r="P499" s="20">
        <v>0</v>
      </c>
      <c r="Q499" s="20">
        <v>15</v>
      </c>
      <c r="R499" s="19">
        <v>0</v>
      </c>
      <c r="S499" s="20">
        <v>0</v>
      </c>
      <c r="T499" s="19">
        <v>0</v>
      </c>
      <c r="U499" s="20">
        <v>0</v>
      </c>
      <c r="V499" s="19">
        <v>0</v>
      </c>
      <c r="W499" s="118">
        <v>0</v>
      </c>
      <c r="X499" s="118">
        <v>0</v>
      </c>
      <c r="Y499" s="118">
        <v>0</v>
      </c>
      <c r="Z499" s="118">
        <v>0</v>
      </c>
      <c r="AA499" s="118">
        <v>100</v>
      </c>
      <c r="AB499" s="19">
        <v>0</v>
      </c>
      <c r="AC499" s="20">
        <v>0</v>
      </c>
      <c r="AD499" s="20">
        <v>100</v>
      </c>
      <c r="AE499" s="20">
        <v>63.636363636363633</v>
      </c>
      <c r="AF499" s="20">
        <v>0</v>
      </c>
      <c r="AG499" s="20">
        <v>78.378378378378372</v>
      </c>
      <c r="AH499" s="20">
        <v>34.482758620689658</v>
      </c>
      <c r="AI499" s="20">
        <v>41.379310344827587</v>
      </c>
      <c r="AJ499" s="3">
        <v>1000</v>
      </c>
      <c r="AK499" s="6">
        <v>0</v>
      </c>
      <c r="AL499" s="6">
        <v>26</v>
      </c>
      <c r="AM499" s="6">
        <v>0</v>
      </c>
      <c r="AN499" s="6">
        <v>5</v>
      </c>
      <c r="AO499" s="6">
        <v>0</v>
      </c>
      <c r="AP499" s="6">
        <v>0</v>
      </c>
      <c r="AQ499" s="6">
        <v>15</v>
      </c>
      <c r="AR499" s="6">
        <v>0</v>
      </c>
      <c r="AS499" s="6">
        <v>0</v>
      </c>
      <c r="AT499" s="138">
        <v>0</v>
      </c>
      <c r="AU499" s="138">
        <v>0</v>
      </c>
      <c r="AV499" s="138">
        <v>0</v>
      </c>
      <c r="AW499" s="138">
        <v>0</v>
      </c>
      <c r="AX499" s="138">
        <v>0</v>
      </c>
      <c r="AY499" s="6">
        <v>37.209302325581397</v>
      </c>
      <c r="AZ499" s="6">
        <v>0</v>
      </c>
      <c r="BA499" s="6">
        <v>0</v>
      </c>
      <c r="BB499" s="6">
        <v>0</v>
      </c>
      <c r="BC499" s="6">
        <v>4</v>
      </c>
      <c r="BD499" s="6">
        <v>8.8888888888888893</v>
      </c>
      <c r="BE499" s="6">
        <v>0</v>
      </c>
      <c r="BF499" s="6">
        <v>0</v>
      </c>
      <c r="BG499" s="6">
        <v>4</v>
      </c>
      <c r="BH499" s="6">
        <v>10.526315789473683</v>
      </c>
      <c r="BI499" s="6">
        <v>0</v>
      </c>
      <c r="BJ499" s="6">
        <v>0</v>
      </c>
      <c r="BK499" s="6">
        <v>5</v>
      </c>
    </row>
    <row r="500" spans="1:63" x14ac:dyDescent="0.35">
      <c r="A500" s="28">
        <v>494</v>
      </c>
      <c r="C500" s="18" t="s">
        <v>137</v>
      </c>
      <c r="D500" s="15">
        <v>41</v>
      </c>
      <c r="E500" s="19">
        <v>0</v>
      </c>
      <c r="F500" s="19">
        <v>0</v>
      </c>
      <c r="G500" s="19">
        <v>4</v>
      </c>
      <c r="H500" s="19">
        <v>20</v>
      </c>
      <c r="I500" s="19">
        <v>15</v>
      </c>
      <c r="J500" s="20">
        <v>43.902439024390247</v>
      </c>
      <c r="K500" s="20">
        <v>0</v>
      </c>
      <c r="L500" s="20">
        <v>0</v>
      </c>
      <c r="M500" s="19">
        <v>0</v>
      </c>
      <c r="N500" s="20">
        <v>0</v>
      </c>
      <c r="O500" s="20">
        <v>0</v>
      </c>
      <c r="P500" s="20">
        <v>100</v>
      </c>
      <c r="Q500" s="20">
        <v>11.428571428571429</v>
      </c>
      <c r="R500" s="19">
        <v>0</v>
      </c>
      <c r="S500" s="20">
        <v>0</v>
      </c>
      <c r="T500" s="19">
        <v>0</v>
      </c>
      <c r="U500" s="20">
        <v>0</v>
      </c>
      <c r="V500" s="19">
        <v>0</v>
      </c>
      <c r="W500" s="118">
        <v>0</v>
      </c>
      <c r="X500" s="118">
        <v>0</v>
      </c>
      <c r="Y500" s="118">
        <v>0</v>
      </c>
      <c r="Z500" s="20">
        <v>0</v>
      </c>
      <c r="AA500" s="20">
        <v>0</v>
      </c>
      <c r="AB500" s="19">
        <v>0</v>
      </c>
      <c r="AC500" s="20">
        <v>0</v>
      </c>
      <c r="AD500" s="20">
        <v>37.5</v>
      </c>
      <c r="AE500" s="20">
        <v>100</v>
      </c>
      <c r="AF500" s="20">
        <v>0</v>
      </c>
      <c r="AG500" s="20">
        <v>68.421052631578945</v>
      </c>
      <c r="AH500" s="20">
        <v>0</v>
      </c>
      <c r="AI500" s="20">
        <v>57.142857142857139</v>
      </c>
      <c r="AJ500" s="3">
        <v>590</v>
      </c>
      <c r="AK500" s="6">
        <v>15</v>
      </c>
      <c r="AL500" s="6">
        <v>20</v>
      </c>
      <c r="AM500" s="6">
        <v>0</v>
      </c>
      <c r="AN500" s="6">
        <v>0</v>
      </c>
      <c r="AO500" s="6">
        <v>0</v>
      </c>
      <c r="AP500" s="6">
        <v>0</v>
      </c>
      <c r="AQ500" s="6">
        <v>3</v>
      </c>
      <c r="AR500" s="6">
        <v>0</v>
      </c>
      <c r="AS500" s="6">
        <v>0</v>
      </c>
      <c r="AT500" s="138">
        <v>0</v>
      </c>
      <c r="AU500" s="138">
        <v>0</v>
      </c>
      <c r="AV500" s="138">
        <v>0</v>
      </c>
      <c r="AW500" s="138">
        <v>0</v>
      </c>
      <c r="AX500" s="138">
        <v>0</v>
      </c>
      <c r="AY500" s="6">
        <v>8.5714285714285712</v>
      </c>
      <c r="AZ500" s="6">
        <v>0</v>
      </c>
      <c r="BA500" s="6">
        <v>0</v>
      </c>
      <c r="BB500" s="6">
        <v>0</v>
      </c>
      <c r="BC500" s="6">
        <v>0</v>
      </c>
      <c r="BD500" s="6">
        <v>0</v>
      </c>
      <c r="BE500" s="6">
        <v>0</v>
      </c>
      <c r="BF500" s="6">
        <v>0</v>
      </c>
      <c r="BG500" s="6">
        <v>0</v>
      </c>
      <c r="BH500" s="6">
        <v>0</v>
      </c>
      <c r="BI500" s="6">
        <v>0</v>
      </c>
      <c r="BJ500" s="6">
        <v>0</v>
      </c>
      <c r="BK500" s="6">
        <v>4</v>
      </c>
    </row>
    <row r="501" spans="1:63" x14ac:dyDescent="0.35">
      <c r="A501" s="28">
        <v>495</v>
      </c>
      <c r="C501" s="18" t="s">
        <v>16</v>
      </c>
      <c r="D501" s="15">
        <v>97</v>
      </c>
      <c r="E501" s="19">
        <v>0</v>
      </c>
      <c r="F501" s="19">
        <v>3</v>
      </c>
      <c r="G501" s="19">
        <v>0</v>
      </c>
      <c r="H501" s="19">
        <v>76</v>
      </c>
      <c r="I501" s="19">
        <v>12</v>
      </c>
      <c r="J501" s="20">
        <v>54.639175257731956</v>
      </c>
      <c r="K501" s="20">
        <v>3</v>
      </c>
      <c r="L501" s="20">
        <v>15</v>
      </c>
      <c r="M501" s="19">
        <v>0</v>
      </c>
      <c r="N501" s="20">
        <v>0</v>
      </c>
      <c r="O501" s="20">
        <v>7</v>
      </c>
      <c r="P501" s="20">
        <v>100</v>
      </c>
      <c r="Q501" s="20">
        <v>48.913043478260867</v>
      </c>
      <c r="R501" s="19">
        <v>0</v>
      </c>
      <c r="S501" s="20">
        <v>0</v>
      </c>
      <c r="T501" s="19">
        <v>0</v>
      </c>
      <c r="U501" s="20">
        <v>0</v>
      </c>
      <c r="V501" s="19">
        <v>0</v>
      </c>
      <c r="W501" s="118">
        <v>0</v>
      </c>
      <c r="X501" s="118">
        <v>0</v>
      </c>
      <c r="Y501" s="118">
        <v>0</v>
      </c>
      <c r="Z501" s="20">
        <v>26.923076923076923</v>
      </c>
      <c r="AA501" s="20">
        <v>46.153846153846153</v>
      </c>
      <c r="AB501" s="19">
        <v>0</v>
      </c>
      <c r="AC501" s="20">
        <v>0</v>
      </c>
      <c r="AD501" s="20">
        <v>78.571428571428569</v>
      </c>
      <c r="AE501" s="20">
        <v>57.142857142857139</v>
      </c>
      <c r="AF501" s="20">
        <v>100</v>
      </c>
      <c r="AG501" s="20">
        <v>65.753424657534239</v>
      </c>
      <c r="AH501" s="20">
        <v>42.307692307692307</v>
      </c>
      <c r="AI501" s="20">
        <v>26.923076923076923</v>
      </c>
      <c r="AJ501" s="3">
        <v>468.75</v>
      </c>
      <c r="AK501" s="6">
        <v>43</v>
      </c>
      <c r="AL501" s="6">
        <v>9</v>
      </c>
      <c r="AM501" s="6">
        <v>0</v>
      </c>
      <c r="AN501" s="6">
        <v>0</v>
      </c>
      <c r="AO501" s="6">
        <v>0</v>
      </c>
      <c r="AP501" s="6">
        <v>0</v>
      </c>
      <c r="AQ501" s="6">
        <v>41</v>
      </c>
      <c r="AR501" s="6">
        <v>12</v>
      </c>
      <c r="AS501" s="6">
        <v>12.244897959183673</v>
      </c>
      <c r="AT501" s="138">
        <v>1</v>
      </c>
      <c r="AU501" s="138">
        <v>0</v>
      </c>
      <c r="AV501" s="138">
        <v>0</v>
      </c>
      <c r="AW501" s="138">
        <v>0</v>
      </c>
      <c r="AX501" s="138">
        <v>1</v>
      </c>
      <c r="AY501" s="6">
        <v>16.161616161616163</v>
      </c>
      <c r="AZ501" s="6">
        <v>0</v>
      </c>
      <c r="BA501" s="6">
        <v>0</v>
      </c>
      <c r="BB501" s="6">
        <v>0</v>
      </c>
      <c r="BC501" s="6">
        <v>26</v>
      </c>
      <c r="BD501" s="6">
        <v>26.530612244897959</v>
      </c>
      <c r="BE501" s="6">
        <v>0</v>
      </c>
      <c r="BF501" s="6">
        <v>0</v>
      </c>
      <c r="BG501" s="6">
        <v>14</v>
      </c>
      <c r="BH501" s="6">
        <v>19.17808219178082</v>
      </c>
      <c r="BI501" s="6">
        <v>8</v>
      </c>
      <c r="BJ501" s="6">
        <v>47.058823529411761</v>
      </c>
      <c r="BK501" s="6">
        <v>0</v>
      </c>
    </row>
    <row r="502" spans="1:63" x14ac:dyDescent="0.35">
      <c r="A502" s="28">
        <v>496</v>
      </c>
      <c r="C502" s="18" t="s">
        <v>138</v>
      </c>
      <c r="D502" s="15">
        <v>10844</v>
      </c>
      <c r="E502" s="19">
        <v>197</v>
      </c>
      <c r="F502" s="19">
        <v>593</v>
      </c>
      <c r="G502" s="19">
        <v>1369</v>
      </c>
      <c r="H502" s="19">
        <v>7520</v>
      </c>
      <c r="I502" s="19">
        <v>1368</v>
      </c>
      <c r="J502" s="20">
        <v>54.915160457395793</v>
      </c>
      <c r="K502" s="20">
        <v>226</v>
      </c>
      <c r="L502" s="20">
        <v>5.4092867400670182</v>
      </c>
      <c r="M502" s="19">
        <v>12</v>
      </c>
      <c r="N502" s="20">
        <v>1.957585644371941</v>
      </c>
      <c r="O502" s="20">
        <v>635</v>
      </c>
      <c r="P502" s="20">
        <v>85.377358490566039</v>
      </c>
      <c r="Q502" s="20">
        <v>11.878850102669404</v>
      </c>
      <c r="R502" s="19">
        <v>16</v>
      </c>
      <c r="S502" s="20">
        <v>2.2130013831258646</v>
      </c>
      <c r="T502" s="19">
        <v>29</v>
      </c>
      <c r="U502" s="20">
        <v>8.2386363636363633</v>
      </c>
      <c r="V502" s="19">
        <v>46</v>
      </c>
      <c r="W502" s="118">
        <v>12.365591397849462</v>
      </c>
      <c r="X502" s="118">
        <v>72</v>
      </c>
      <c r="Y502" s="118">
        <v>10.098176718092567</v>
      </c>
      <c r="Z502" s="20">
        <v>13.103615627274934</v>
      </c>
      <c r="AA502" s="20">
        <v>65.9548653239505</v>
      </c>
      <c r="AB502" s="19">
        <v>463</v>
      </c>
      <c r="AC502" s="20">
        <v>8.4350519220258704</v>
      </c>
      <c r="AD502" s="20">
        <v>74.33572991559862</v>
      </c>
      <c r="AE502" s="20">
        <v>55.485527544351079</v>
      </c>
      <c r="AF502" s="20">
        <v>47.10144927536232</v>
      </c>
      <c r="AG502" s="20">
        <v>68.979035282086244</v>
      </c>
      <c r="AH502" s="20">
        <v>20.910761690831119</v>
      </c>
      <c r="AI502" s="20">
        <v>47.130896467224829</v>
      </c>
      <c r="AJ502" s="3">
        <v>413.90773405698781</v>
      </c>
      <c r="AK502" s="6">
        <v>1157</v>
      </c>
      <c r="AL502" s="6">
        <v>1354</v>
      </c>
      <c r="AM502" s="6">
        <v>0</v>
      </c>
      <c r="AN502" s="6">
        <v>16</v>
      </c>
      <c r="AO502" s="6">
        <v>0</v>
      </c>
      <c r="AP502" s="6">
        <v>27</v>
      </c>
      <c r="AQ502" s="6">
        <v>7895</v>
      </c>
      <c r="AR502" s="6">
        <v>2626</v>
      </c>
      <c r="AS502" s="6">
        <v>25.220898962735305</v>
      </c>
      <c r="AT502" s="138">
        <v>127</v>
      </c>
      <c r="AU502" s="138">
        <v>0</v>
      </c>
      <c r="AV502" s="138">
        <v>69</v>
      </c>
      <c r="AW502" s="138">
        <v>173</v>
      </c>
      <c r="AX502" s="138">
        <v>369</v>
      </c>
      <c r="AY502" s="6">
        <v>16.642985696694137</v>
      </c>
      <c r="AZ502" s="6">
        <v>9</v>
      </c>
      <c r="BA502" s="6">
        <v>0.21733880705143688</v>
      </c>
      <c r="BB502" s="6">
        <v>79</v>
      </c>
      <c r="BC502" s="6">
        <v>3822</v>
      </c>
      <c r="BD502" s="6">
        <v>35.434822918598186</v>
      </c>
      <c r="BE502" s="6">
        <v>206</v>
      </c>
      <c r="BF502" s="6">
        <v>15.135929463629685</v>
      </c>
      <c r="BG502" s="6">
        <v>2458</v>
      </c>
      <c r="BH502" s="6">
        <v>32.896145610278374</v>
      </c>
      <c r="BI502" s="6">
        <v>964</v>
      </c>
      <c r="BJ502" s="6">
        <v>71.301775147928993</v>
      </c>
      <c r="BK502" s="6">
        <v>1369</v>
      </c>
    </row>
    <row r="503" spans="1:63" x14ac:dyDescent="0.35">
      <c r="A503" s="28">
        <v>497</v>
      </c>
      <c r="C503" s="18" t="s">
        <v>2</v>
      </c>
      <c r="D503" s="15">
        <v>0</v>
      </c>
      <c r="E503" s="19">
        <v>0</v>
      </c>
      <c r="F503" s="19">
        <v>0</v>
      </c>
      <c r="G503" s="19">
        <v>0</v>
      </c>
      <c r="H503" s="19">
        <v>0</v>
      </c>
      <c r="I503" s="19">
        <v>0</v>
      </c>
      <c r="J503" s="20" t="e">
        <v>#DIV/0!</v>
      </c>
      <c r="K503" s="20">
        <v>0</v>
      </c>
      <c r="L503" s="20">
        <v>0</v>
      </c>
      <c r="M503" s="19">
        <v>0</v>
      </c>
      <c r="N503" s="20">
        <v>0</v>
      </c>
      <c r="O503" s="20">
        <v>0</v>
      </c>
      <c r="P503" s="20">
        <v>0</v>
      </c>
      <c r="Q503" s="20">
        <v>0</v>
      </c>
      <c r="R503" s="19">
        <v>0</v>
      </c>
      <c r="S503" s="20">
        <v>0</v>
      </c>
      <c r="T503" s="19">
        <v>0</v>
      </c>
      <c r="U503" s="20">
        <v>0</v>
      </c>
      <c r="V503" s="19">
        <v>0</v>
      </c>
      <c r="W503" s="118">
        <v>0</v>
      </c>
      <c r="X503" s="118">
        <v>0</v>
      </c>
      <c r="Y503" s="118">
        <v>0</v>
      </c>
      <c r="Z503" s="20">
        <v>0</v>
      </c>
      <c r="AA503" s="20">
        <v>0</v>
      </c>
      <c r="AB503" s="19">
        <v>0</v>
      </c>
      <c r="AC503" s="20">
        <v>0</v>
      </c>
      <c r="AD503" s="20">
        <v>0</v>
      </c>
      <c r="AE503" s="20">
        <v>0</v>
      </c>
      <c r="AF503" s="20">
        <v>0</v>
      </c>
      <c r="AG503" s="20">
        <v>0</v>
      </c>
      <c r="AH503" s="20">
        <v>0</v>
      </c>
      <c r="AI503" s="20">
        <v>0</v>
      </c>
      <c r="AJ503" s="3">
        <v>0</v>
      </c>
      <c r="AK503" s="6">
        <v>0</v>
      </c>
      <c r="AL503" s="6">
        <v>0</v>
      </c>
      <c r="AM503" s="6">
        <v>0</v>
      </c>
      <c r="AN503" s="6">
        <v>0</v>
      </c>
      <c r="AO503" s="6">
        <v>0</v>
      </c>
      <c r="AP503" s="6">
        <v>0</v>
      </c>
      <c r="AQ503" s="6">
        <v>0</v>
      </c>
      <c r="AR503" s="6">
        <v>0</v>
      </c>
      <c r="AS503" s="6">
        <v>0</v>
      </c>
      <c r="AT503" s="138"/>
      <c r="AU503" s="138"/>
      <c r="AV503" s="138"/>
      <c r="AW503" s="138"/>
      <c r="AX503" s="138"/>
      <c r="AY503" s="6">
        <v>0</v>
      </c>
      <c r="AZ503" s="6">
        <v>0</v>
      </c>
      <c r="BA503" s="6">
        <v>0</v>
      </c>
      <c r="BB503" s="6">
        <v>0</v>
      </c>
      <c r="BC503" s="6">
        <v>0</v>
      </c>
      <c r="BD503" s="6">
        <v>0</v>
      </c>
      <c r="BE503" s="6">
        <v>0</v>
      </c>
      <c r="BF503" s="6">
        <v>0</v>
      </c>
      <c r="BG503" s="6">
        <v>0</v>
      </c>
      <c r="BH503" s="6">
        <v>0</v>
      </c>
      <c r="BI503" s="6">
        <v>0</v>
      </c>
      <c r="BJ503" s="6">
        <v>0</v>
      </c>
      <c r="BK503" s="6">
        <v>0</v>
      </c>
    </row>
    <row r="504" spans="1:63" x14ac:dyDescent="0.35">
      <c r="A504" s="28">
        <v>498</v>
      </c>
      <c r="C504" s="18" t="s">
        <v>6</v>
      </c>
      <c r="D504" s="15">
        <v>316</v>
      </c>
      <c r="E504" s="19">
        <v>0</v>
      </c>
      <c r="F504" s="19">
        <v>0</v>
      </c>
      <c r="G504" s="19">
        <v>0</v>
      </c>
      <c r="H504" s="19">
        <v>105</v>
      </c>
      <c r="I504" s="19">
        <v>212</v>
      </c>
      <c r="J504" s="20">
        <v>50.632911392405063</v>
      </c>
      <c r="K504" s="20">
        <v>0</v>
      </c>
      <c r="L504" s="20">
        <v>0</v>
      </c>
      <c r="M504" s="19">
        <v>0</v>
      </c>
      <c r="N504" s="20">
        <v>0</v>
      </c>
      <c r="O504" s="20">
        <v>17</v>
      </c>
      <c r="P504" s="20">
        <v>83.333333333333343</v>
      </c>
      <c r="Q504" s="20">
        <v>48.986486486486484</v>
      </c>
      <c r="R504" s="19">
        <v>0</v>
      </c>
      <c r="S504" s="20">
        <v>0</v>
      </c>
      <c r="T504" s="19">
        <v>0</v>
      </c>
      <c r="U504" s="20">
        <v>0</v>
      </c>
      <c r="V504" s="19">
        <v>0</v>
      </c>
      <c r="W504" s="118">
        <v>0</v>
      </c>
      <c r="X504" s="118">
        <v>0</v>
      </c>
      <c r="Y504" s="118">
        <v>0</v>
      </c>
      <c r="Z504" s="20">
        <v>27.777777777777779</v>
      </c>
      <c r="AA504" s="20">
        <v>44.444444444444443</v>
      </c>
      <c r="AB504" s="19">
        <v>0</v>
      </c>
      <c r="AC504" s="20">
        <v>0</v>
      </c>
      <c r="AD504" s="20">
        <v>80.851063829787222</v>
      </c>
      <c r="AE504" s="20">
        <v>89.090909090909093</v>
      </c>
      <c r="AF504" s="20">
        <v>0</v>
      </c>
      <c r="AG504" s="20">
        <v>81.188118811881196</v>
      </c>
      <c r="AH504" s="20">
        <v>19.753086419753085</v>
      </c>
      <c r="AI504" s="20">
        <v>40.74074074074074</v>
      </c>
      <c r="AJ504" s="3">
        <v>415.85365853658539</v>
      </c>
      <c r="AK504" s="6">
        <v>0</v>
      </c>
      <c r="AL504" s="6">
        <v>290</v>
      </c>
      <c r="AM504" s="6">
        <v>0</v>
      </c>
      <c r="AN504" s="6">
        <v>0</v>
      </c>
      <c r="AO504" s="6">
        <v>0</v>
      </c>
      <c r="AP504" s="6">
        <v>0</v>
      </c>
      <c r="AQ504" s="6">
        <v>24</v>
      </c>
      <c r="AR504" s="6">
        <v>3</v>
      </c>
      <c r="AS504" s="6">
        <v>0.97087378640776689</v>
      </c>
      <c r="AT504" s="138">
        <v>0</v>
      </c>
      <c r="AU504" s="138">
        <v>0</v>
      </c>
      <c r="AV504" s="138">
        <v>0</v>
      </c>
      <c r="AW504" s="138">
        <v>0</v>
      </c>
      <c r="AX504" s="138">
        <v>0</v>
      </c>
      <c r="AY504" s="6">
        <v>11.888111888111888</v>
      </c>
      <c r="AZ504" s="6">
        <v>0</v>
      </c>
      <c r="BA504" s="6">
        <v>0</v>
      </c>
      <c r="BB504" s="6">
        <v>37</v>
      </c>
      <c r="BC504" s="6">
        <v>26</v>
      </c>
      <c r="BD504" s="6">
        <v>8.4415584415584419</v>
      </c>
      <c r="BE504" s="6">
        <v>0</v>
      </c>
      <c r="BF504" s="6">
        <v>0</v>
      </c>
      <c r="BG504" s="6">
        <v>4</v>
      </c>
      <c r="BH504" s="6">
        <v>3.7383177570093453</v>
      </c>
      <c r="BI504" s="6">
        <v>29</v>
      </c>
      <c r="BJ504" s="6">
        <v>14.285714285714285</v>
      </c>
      <c r="BK504" s="6">
        <v>0</v>
      </c>
    </row>
    <row r="505" spans="1:63" x14ac:dyDescent="0.35">
      <c r="A505" s="28">
        <v>499</v>
      </c>
      <c r="C505" s="18" t="s">
        <v>10</v>
      </c>
      <c r="D505" s="15">
        <v>682</v>
      </c>
      <c r="E505" s="19">
        <v>5</v>
      </c>
      <c r="F505" s="19">
        <v>24</v>
      </c>
      <c r="G505" s="19">
        <v>29</v>
      </c>
      <c r="H505" s="19">
        <v>390</v>
      </c>
      <c r="I505" s="19">
        <v>238</v>
      </c>
      <c r="J505" s="20">
        <v>50.293255131964813</v>
      </c>
      <c r="K505" s="20">
        <v>10</v>
      </c>
      <c r="L505" s="20">
        <v>6.9930069930069934</v>
      </c>
      <c r="M505" s="19">
        <v>0</v>
      </c>
      <c r="N505" s="20">
        <v>0</v>
      </c>
      <c r="O505" s="20">
        <v>45</v>
      </c>
      <c r="P505" s="20">
        <v>74.468085106382972</v>
      </c>
      <c r="Q505" s="20">
        <v>13.449367088607595</v>
      </c>
      <c r="R505" s="19">
        <v>0</v>
      </c>
      <c r="S505" s="20">
        <v>0</v>
      </c>
      <c r="T505" s="19">
        <v>0</v>
      </c>
      <c r="U505" s="20">
        <v>0</v>
      </c>
      <c r="V505" s="19">
        <v>0</v>
      </c>
      <c r="W505" s="118">
        <v>0</v>
      </c>
      <c r="X505" s="118">
        <v>0</v>
      </c>
      <c r="Y505" s="118">
        <v>0</v>
      </c>
      <c r="Z505" s="20">
        <v>3.4482758620689653</v>
      </c>
      <c r="AA505" s="20">
        <v>80.689655172413794</v>
      </c>
      <c r="AB505" s="19">
        <v>15</v>
      </c>
      <c r="AC505" s="20">
        <v>4.658385093167702</v>
      </c>
      <c r="AD505" s="20">
        <v>88.659793814432987</v>
      </c>
      <c r="AE505" s="20">
        <v>65.079365079365076</v>
      </c>
      <c r="AF505" s="20">
        <v>65.306122448979593</v>
      </c>
      <c r="AG505" s="20">
        <v>78.10650887573965</v>
      </c>
      <c r="AH505" s="20">
        <v>10.891089108910892</v>
      </c>
      <c r="AI505" s="20">
        <v>57.755775577557756</v>
      </c>
      <c r="AJ505" s="3">
        <v>670</v>
      </c>
      <c r="AK505" s="6">
        <v>0</v>
      </c>
      <c r="AL505" s="6">
        <v>608</v>
      </c>
      <c r="AM505" s="6">
        <v>0</v>
      </c>
      <c r="AN505" s="6">
        <v>50</v>
      </c>
      <c r="AO505" s="6">
        <v>3</v>
      </c>
      <c r="AP505" s="6">
        <v>0</v>
      </c>
      <c r="AQ505" s="6">
        <v>11</v>
      </c>
      <c r="AR505" s="6">
        <v>75</v>
      </c>
      <c r="AS505" s="6">
        <v>11.144130757800893</v>
      </c>
      <c r="AT505" s="138">
        <v>2</v>
      </c>
      <c r="AU505" s="138">
        <v>0</v>
      </c>
      <c r="AV505" s="138">
        <v>0</v>
      </c>
      <c r="AW505" s="138">
        <v>1</v>
      </c>
      <c r="AX505" s="138">
        <v>3</v>
      </c>
      <c r="AY505" s="6">
        <v>22.775263951734541</v>
      </c>
      <c r="AZ505" s="6">
        <v>0</v>
      </c>
      <c r="BA505" s="6">
        <v>0</v>
      </c>
      <c r="BB505" s="6">
        <v>47</v>
      </c>
      <c r="BC505" s="6">
        <v>43</v>
      </c>
      <c r="BD505" s="6">
        <v>6.2957540263543192</v>
      </c>
      <c r="BE505" s="6">
        <v>0</v>
      </c>
      <c r="BF505" s="6">
        <v>0</v>
      </c>
      <c r="BG505" s="6">
        <v>11</v>
      </c>
      <c r="BH505" s="6">
        <v>2.849740932642487</v>
      </c>
      <c r="BI505" s="6">
        <v>30</v>
      </c>
      <c r="BJ505" s="6">
        <v>12.711864406779661</v>
      </c>
      <c r="BK505" s="6">
        <v>29</v>
      </c>
    </row>
    <row r="506" spans="1:63" x14ac:dyDescent="0.35">
      <c r="A506" s="28">
        <v>500</v>
      </c>
      <c r="C506" s="18" t="s">
        <v>277</v>
      </c>
      <c r="D506" s="15">
        <v>12</v>
      </c>
      <c r="E506" s="19">
        <v>0</v>
      </c>
      <c r="F506" s="19">
        <v>4</v>
      </c>
      <c r="G506" s="19">
        <v>3</v>
      </c>
      <c r="H506" s="19">
        <v>9</v>
      </c>
      <c r="I506" s="19">
        <v>0</v>
      </c>
      <c r="J506" s="20">
        <v>83.333333333333343</v>
      </c>
      <c r="K506" s="20">
        <v>0</v>
      </c>
      <c r="L506" s="20">
        <v>0</v>
      </c>
      <c r="M506" s="19">
        <v>0</v>
      </c>
      <c r="N506" s="20">
        <v>0</v>
      </c>
      <c r="O506" s="20">
        <v>4</v>
      </c>
      <c r="P506" s="20">
        <v>0</v>
      </c>
      <c r="Q506" s="20">
        <v>42.857142857142854</v>
      </c>
      <c r="R506" s="19">
        <v>0</v>
      </c>
      <c r="S506" s="20">
        <v>0</v>
      </c>
      <c r="T506" s="19">
        <v>0</v>
      </c>
      <c r="U506" s="20">
        <v>0</v>
      </c>
      <c r="V506" s="19">
        <v>0</v>
      </c>
      <c r="W506" s="118">
        <v>0</v>
      </c>
      <c r="X506" s="118">
        <v>0</v>
      </c>
      <c r="Y506" s="118">
        <v>0</v>
      </c>
      <c r="Z506" s="20">
        <v>0</v>
      </c>
      <c r="AA506" s="20">
        <v>0</v>
      </c>
      <c r="AB506" s="19">
        <v>0</v>
      </c>
      <c r="AC506" s="20">
        <v>0</v>
      </c>
      <c r="AD506" s="20">
        <v>100</v>
      </c>
      <c r="AE506" s="20">
        <v>50</v>
      </c>
      <c r="AF506" s="20">
        <v>0</v>
      </c>
      <c r="AG506" s="20">
        <v>0</v>
      </c>
      <c r="AH506" s="20">
        <v>0</v>
      </c>
      <c r="AI506" s="20">
        <v>0</v>
      </c>
      <c r="AJ506" s="3">
        <v>350</v>
      </c>
      <c r="AK506" s="6">
        <v>0</v>
      </c>
      <c r="AL506" s="6">
        <v>12</v>
      </c>
      <c r="AM506" s="6">
        <v>0</v>
      </c>
      <c r="AN506" s="6">
        <v>0</v>
      </c>
      <c r="AO506" s="6">
        <v>0</v>
      </c>
      <c r="AP506" s="6">
        <v>0</v>
      </c>
      <c r="AQ506" s="6">
        <v>0</v>
      </c>
      <c r="AR506" s="6">
        <v>3</v>
      </c>
      <c r="AS506" s="6">
        <v>27.27272727272727</v>
      </c>
      <c r="AT506" s="138">
        <v>0</v>
      </c>
      <c r="AU506" s="138">
        <v>0</v>
      </c>
      <c r="AV506" s="138">
        <v>0</v>
      </c>
      <c r="AW506" s="138">
        <v>0</v>
      </c>
      <c r="AX506" s="138">
        <v>0</v>
      </c>
      <c r="AY506" s="6">
        <v>0</v>
      </c>
      <c r="AZ506" s="6">
        <v>0</v>
      </c>
      <c r="BA506" s="6">
        <v>0</v>
      </c>
      <c r="BB506" s="6">
        <v>0</v>
      </c>
      <c r="BC506" s="6">
        <v>0</v>
      </c>
      <c r="BD506" s="6">
        <v>0</v>
      </c>
      <c r="BE506" s="6">
        <v>0</v>
      </c>
      <c r="BF506" s="6">
        <v>0</v>
      </c>
      <c r="BG506" s="6">
        <v>0</v>
      </c>
      <c r="BH506" s="6">
        <v>0</v>
      </c>
      <c r="BI506" s="6">
        <v>0</v>
      </c>
      <c r="BJ506" s="6">
        <v>0</v>
      </c>
      <c r="BK506" s="6">
        <v>3</v>
      </c>
    </row>
    <row r="507" spans="1:63" x14ac:dyDescent="0.35">
      <c r="A507" s="28">
        <v>501</v>
      </c>
      <c r="C507" s="18" t="s">
        <v>1</v>
      </c>
      <c r="D507" s="15">
        <v>172</v>
      </c>
      <c r="E507" s="19">
        <v>0</v>
      </c>
      <c r="F507" s="19">
        <v>0</v>
      </c>
      <c r="G507" s="19">
        <v>0</v>
      </c>
      <c r="H507" s="19">
        <v>124</v>
      </c>
      <c r="I507" s="19">
        <v>44</v>
      </c>
      <c r="J507" s="20">
        <v>51.744186046511629</v>
      </c>
      <c r="K507" s="20">
        <v>0</v>
      </c>
      <c r="L507" s="20">
        <v>0</v>
      </c>
      <c r="M507" s="19">
        <v>0</v>
      </c>
      <c r="N507" s="20">
        <v>0</v>
      </c>
      <c r="O507" s="20">
        <v>6</v>
      </c>
      <c r="P507" s="20">
        <v>100</v>
      </c>
      <c r="Q507" s="20">
        <v>10.714285714285714</v>
      </c>
      <c r="R507" s="19">
        <v>0</v>
      </c>
      <c r="S507" s="20">
        <v>0</v>
      </c>
      <c r="T507" s="19">
        <v>0</v>
      </c>
      <c r="U507" s="20">
        <v>0</v>
      </c>
      <c r="V507" s="19">
        <v>0</v>
      </c>
      <c r="W507" s="118">
        <v>0</v>
      </c>
      <c r="X507" s="118">
        <v>0</v>
      </c>
      <c r="Y507" s="118">
        <v>0</v>
      </c>
      <c r="Z507" s="20">
        <v>28.205128205128204</v>
      </c>
      <c r="AA507" s="20">
        <v>53.846153846153847</v>
      </c>
      <c r="AB507" s="19">
        <v>8</v>
      </c>
      <c r="AC507" s="20">
        <v>8.1632653061224492</v>
      </c>
      <c r="AD507" s="20">
        <v>87.719298245614027</v>
      </c>
      <c r="AE507" s="20">
        <v>63.768115942028977</v>
      </c>
      <c r="AF507" s="20">
        <v>100</v>
      </c>
      <c r="AG507" s="20">
        <v>72.5</v>
      </c>
      <c r="AH507" s="20">
        <v>12.76595744680851</v>
      </c>
      <c r="AI507" s="20">
        <v>52.12765957446809</v>
      </c>
      <c r="AJ507" s="3">
        <v>812.5</v>
      </c>
      <c r="AK507" s="6">
        <v>0</v>
      </c>
      <c r="AL507" s="6">
        <v>46</v>
      </c>
      <c r="AM507" s="6">
        <v>97</v>
      </c>
      <c r="AN507" s="6">
        <v>7</v>
      </c>
      <c r="AO507" s="6">
        <v>0</v>
      </c>
      <c r="AP507" s="6">
        <v>0</v>
      </c>
      <c r="AQ507" s="6">
        <v>12</v>
      </c>
      <c r="AR507" s="6">
        <v>3</v>
      </c>
      <c r="AS507" s="6">
        <v>1.7751479289940828</v>
      </c>
      <c r="AT507" s="138">
        <v>0</v>
      </c>
      <c r="AU507" s="138">
        <v>0</v>
      </c>
      <c r="AV507" s="138">
        <v>0</v>
      </c>
      <c r="AW507" s="138">
        <v>0</v>
      </c>
      <c r="AX507" s="138">
        <v>0</v>
      </c>
      <c r="AY507" s="6">
        <v>20.625</v>
      </c>
      <c r="AZ507" s="6">
        <v>0</v>
      </c>
      <c r="BA507" s="6">
        <v>0</v>
      </c>
      <c r="BB507" s="6">
        <v>3</v>
      </c>
      <c r="BC507" s="6">
        <v>3</v>
      </c>
      <c r="BD507" s="6">
        <v>1.7751479289940828</v>
      </c>
      <c r="BE507" s="6">
        <v>0</v>
      </c>
      <c r="BF507" s="6">
        <v>0</v>
      </c>
      <c r="BG507" s="6">
        <v>0</v>
      </c>
      <c r="BH507" s="6">
        <v>0</v>
      </c>
      <c r="BI507" s="6">
        <v>3</v>
      </c>
      <c r="BJ507" s="6">
        <v>6.666666666666667</v>
      </c>
      <c r="BK507" s="6">
        <v>0</v>
      </c>
    </row>
    <row r="508" spans="1:63" x14ac:dyDescent="0.35">
      <c r="A508" s="28">
        <v>502</v>
      </c>
      <c r="C508" s="18" t="s">
        <v>7</v>
      </c>
      <c r="D508" s="15">
        <v>2830</v>
      </c>
      <c r="E508" s="19">
        <v>18</v>
      </c>
      <c r="F508" s="19">
        <v>38</v>
      </c>
      <c r="G508" s="19">
        <v>36</v>
      </c>
      <c r="H508" s="19">
        <v>791</v>
      </c>
      <c r="I508" s="19">
        <v>1964</v>
      </c>
      <c r="J508" s="20">
        <v>53.639575971731446</v>
      </c>
      <c r="K508" s="20">
        <v>5</v>
      </c>
      <c r="L508" s="20">
        <v>6.666666666666667</v>
      </c>
      <c r="M508" s="19">
        <v>0</v>
      </c>
      <c r="N508" s="20">
        <v>0</v>
      </c>
      <c r="O508" s="20">
        <v>184</v>
      </c>
      <c r="P508" s="20">
        <v>75.977653631284909</v>
      </c>
      <c r="Q508" s="20">
        <v>67.863823419378974</v>
      </c>
      <c r="R508" s="19">
        <v>0</v>
      </c>
      <c r="S508" s="20">
        <v>0</v>
      </c>
      <c r="T508" s="19">
        <v>0</v>
      </c>
      <c r="U508" s="20">
        <v>0</v>
      </c>
      <c r="V508" s="19">
        <v>0</v>
      </c>
      <c r="W508" s="118">
        <v>0</v>
      </c>
      <c r="X508" s="118">
        <v>0</v>
      </c>
      <c r="Y508" s="118">
        <v>0</v>
      </c>
      <c r="Z508" s="20">
        <v>20.779220779220779</v>
      </c>
      <c r="AA508" s="20">
        <v>33.766233766233768</v>
      </c>
      <c r="AB508" s="19">
        <v>28</v>
      </c>
      <c r="AC508" s="20">
        <v>4.946996466431095</v>
      </c>
      <c r="AD508" s="20">
        <v>75.191815856777495</v>
      </c>
      <c r="AE508" s="20">
        <v>56.46766169154229</v>
      </c>
      <c r="AF508" s="20">
        <v>86.666666666666671</v>
      </c>
      <c r="AG508" s="20">
        <v>65.896739130434781</v>
      </c>
      <c r="AH508" s="20">
        <v>31.192660550458719</v>
      </c>
      <c r="AI508" s="20">
        <v>35.963302752293579</v>
      </c>
      <c r="AJ508" s="3">
        <v>391.73976608187132</v>
      </c>
      <c r="AK508" s="6">
        <v>0</v>
      </c>
      <c r="AL508" s="6">
        <v>2690</v>
      </c>
      <c r="AM508" s="6">
        <v>0</v>
      </c>
      <c r="AN508" s="6">
        <v>0</v>
      </c>
      <c r="AO508" s="6">
        <v>0</v>
      </c>
      <c r="AP508" s="6">
        <v>0</v>
      </c>
      <c r="AQ508" s="6">
        <v>79</v>
      </c>
      <c r="AR508" s="6">
        <v>69</v>
      </c>
      <c r="AS508" s="6">
        <v>2.5237746891002195</v>
      </c>
      <c r="AT508" s="138">
        <v>1</v>
      </c>
      <c r="AU508" s="138">
        <v>0</v>
      </c>
      <c r="AV508" s="138">
        <v>0</v>
      </c>
      <c r="AW508" s="138">
        <v>0</v>
      </c>
      <c r="AX508" s="138">
        <v>1</v>
      </c>
      <c r="AY508" s="6">
        <v>9.8180439727065956</v>
      </c>
      <c r="AZ508" s="6">
        <v>5</v>
      </c>
      <c r="BA508" s="6">
        <v>6.666666666666667</v>
      </c>
      <c r="BB508" s="6">
        <v>285</v>
      </c>
      <c r="BC508" s="6">
        <v>797</v>
      </c>
      <c r="BD508" s="6">
        <v>28.474455162558055</v>
      </c>
      <c r="BE508" s="6">
        <v>0</v>
      </c>
      <c r="BF508" s="6">
        <v>0</v>
      </c>
      <c r="BG508" s="6">
        <v>54</v>
      </c>
      <c r="BH508" s="6">
        <v>6.8877551020408152</v>
      </c>
      <c r="BI508" s="6">
        <v>735</v>
      </c>
      <c r="BJ508" s="6">
        <v>37.906137184115522</v>
      </c>
      <c r="BK508" s="6">
        <v>36</v>
      </c>
    </row>
    <row r="509" spans="1:63" x14ac:dyDescent="0.35">
      <c r="A509" s="28">
        <v>503</v>
      </c>
      <c r="C509" s="18" t="s">
        <v>278</v>
      </c>
      <c r="D509" s="15">
        <v>3058</v>
      </c>
      <c r="E509" s="19">
        <v>45</v>
      </c>
      <c r="F509" s="19">
        <v>121</v>
      </c>
      <c r="G509" s="19">
        <v>238</v>
      </c>
      <c r="H509" s="19">
        <v>2249</v>
      </c>
      <c r="I509" s="19">
        <v>456</v>
      </c>
      <c r="J509" s="20">
        <v>52.092871157619356</v>
      </c>
      <c r="K509" s="20">
        <v>34</v>
      </c>
      <c r="L509" s="20">
        <v>3.4836065573770489</v>
      </c>
      <c r="M509" s="19">
        <v>0</v>
      </c>
      <c r="N509" s="20">
        <v>0</v>
      </c>
      <c r="O509" s="20">
        <v>130</v>
      </c>
      <c r="P509" s="20">
        <v>83.846153846153854</v>
      </c>
      <c r="Q509" s="20">
        <v>13.540937718684395</v>
      </c>
      <c r="R509" s="19">
        <v>0</v>
      </c>
      <c r="S509" s="20">
        <v>0</v>
      </c>
      <c r="T509" s="19">
        <v>3</v>
      </c>
      <c r="U509" s="20">
        <v>3.5714285714285712</v>
      </c>
      <c r="V509" s="19">
        <v>0</v>
      </c>
      <c r="W509" s="118">
        <v>0</v>
      </c>
      <c r="X509" s="118">
        <v>3</v>
      </c>
      <c r="Y509" s="118">
        <v>2.1428571428571428</v>
      </c>
      <c r="Z509" s="20">
        <v>9.8867147270854794</v>
      </c>
      <c r="AA509" s="20">
        <v>71.98764160659114</v>
      </c>
      <c r="AB509" s="19">
        <v>114</v>
      </c>
      <c r="AC509" s="20">
        <v>6.4920273348519366</v>
      </c>
      <c r="AD509" s="20">
        <v>80.326295585412666</v>
      </c>
      <c r="AE509" s="20">
        <v>60</v>
      </c>
      <c r="AF509" s="20">
        <v>52.542372881355938</v>
      </c>
      <c r="AG509" s="20">
        <v>70.509766555502623</v>
      </c>
      <c r="AH509" s="20">
        <v>15.489467162329614</v>
      </c>
      <c r="AI509" s="20">
        <v>50.495662949194553</v>
      </c>
      <c r="AJ509" s="3">
        <v>668.95161290322585</v>
      </c>
      <c r="AK509" s="6">
        <v>199</v>
      </c>
      <c r="AL509" s="6">
        <v>1190</v>
      </c>
      <c r="AM509" s="6">
        <v>0</v>
      </c>
      <c r="AN509" s="6">
        <v>6</v>
      </c>
      <c r="AO509" s="6">
        <v>0</v>
      </c>
      <c r="AP509" s="6">
        <v>21</v>
      </c>
      <c r="AQ509" s="6">
        <v>1542</v>
      </c>
      <c r="AR509" s="6">
        <v>263</v>
      </c>
      <c r="AS509" s="6">
        <v>8.7520798668885202</v>
      </c>
      <c r="AT509" s="138">
        <v>4</v>
      </c>
      <c r="AU509" s="138">
        <v>0</v>
      </c>
      <c r="AV509" s="138">
        <v>5</v>
      </c>
      <c r="AW509" s="138">
        <v>8</v>
      </c>
      <c r="AX509" s="138">
        <v>17</v>
      </c>
      <c r="AY509" s="6">
        <v>15.059840425531915</v>
      </c>
      <c r="AZ509" s="6">
        <v>13</v>
      </c>
      <c r="BA509" s="6">
        <v>1.3224821973550356</v>
      </c>
      <c r="BB509" s="6">
        <v>40</v>
      </c>
      <c r="BC509" s="6">
        <v>445</v>
      </c>
      <c r="BD509" s="6">
        <v>14.594949163660218</v>
      </c>
      <c r="BE509" s="6">
        <v>7</v>
      </c>
      <c r="BF509" s="6">
        <v>3.0303030303030303</v>
      </c>
      <c r="BG509" s="6">
        <v>270</v>
      </c>
      <c r="BH509" s="6">
        <v>12.05895489057615</v>
      </c>
      <c r="BI509" s="6">
        <v>139</v>
      </c>
      <c r="BJ509" s="6">
        <v>30.616740088105725</v>
      </c>
      <c r="BK509" s="6">
        <v>238</v>
      </c>
    </row>
    <row r="510" spans="1:63" x14ac:dyDescent="0.35">
      <c r="A510" s="28">
        <v>504</v>
      </c>
      <c r="C510" s="18" t="s">
        <v>23</v>
      </c>
      <c r="D510" s="15">
        <v>1755</v>
      </c>
      <c r="E510" s="19">
        <v>55</v>
      </c>
      <c r="F510" s="19">
        <v>109</v>
      </c>
      <c r="G510" s="19">
        <v>114</v>
      </c>
      <c r="H510" s="19">
        <v>1271</v>
      </c>
      <c r="I510" s="19">
        <v>266</v>
      </c>
      <c r="J510" s="20">
        <v>48.660968660968663</v>
      </c>
      <c r="K510" s="20">
        <v>38</v>
      </c>
      <c r="L510" s="20">
        <v>4.6285018270401945</v>
      </c>
      <c r="M510" s="19">
        <v>0</v>
      </c>
      <c r="N510" s="20">
        <v>0</v>
      </c>
      <c r="O510" s="20">
        <v>47</v>
      </c>
      <c r="P510" s="20">
        <v>89.361702127659569</v>
      </c>
      <c r="Q510" s="20">
        <v>4.8125</v>
      </c>
      <c r="R510" s="19">
        <v>0</v>
      </c>
      <c r="S510" s="20">
        <v>0</v>
      </c>
      <c r="T510" s="19">
        <v>0</v>
      </c>
      <c r="U510" s="20">
        <v>0</v>
      </c>
      <c r="V510" s="19">
        <v>3</v>
      </c>
      <c r="W510" s="118">
        <v>9.0909090909090917</v>
      </c>
      <c r="X510" s="118">
        <v>3</v>
      </c>
      <c r="Y510" s="118">
        <v>4.1666666666666661</v>
      </c>
      <c r="Z510" s="20">
        <v>10.596833130328868</v>
      </c>
      <c r="AA510" s="20">
        <v>78.92813641900122</v>
      </c>
      <c r="AB510" s="19">
        <v>91</v>
      </c>
      <c r="AC510" s="20">
        <v>7.7645051194539256</v>
      </c>
      <c r="AD510" s="20">
        <v>88.717156105100457</v>
      </c>
      <c r="AE510" s="20">
        <v>70.873786407766985</v>
      </c>
      <c r="AF510" s="20">
        <v>66.233766233766232</v>
      </c>
      <c r="AG510" s="20">
        <v>84.875621890547265</v>
      </c>
      <c r="AH510" s="20">
        <v>16.542056074766357</v>
      </c>
      <c r="AI510" s="20">
        <v>54.859813084112155</v>
      </c>
      <c r="AJ510" s="3">
        <v>935.25179856115108</v>
      </c>
      <c r="AK510" s="6">
        <v>10</v>
      </c>
      <c r="AL510" s="6">
        <v>338</v>
      </c>
      <c r="AM510" s="6">
        <v>848</v>
      </c>
      <c r="AN510" s="6">
        <v>85</v>
      </c>
      <c r="AO510" s="6">
        <v>0</v>
      </c>
      <c r="AP510" s="6">
        <v>318</v>
      </c>
      <c r="AQ510" s="6">
        <v>102</v>
      </c>
      <c r="AR510" s="6">
        <v>363</v>
      </c>
      <c r="AS510" s="6">
        <v>21.340388007054674</v>
      </c>
      <c r="AT510" s="138">
        <v>6</v>
      </c>
      <c r="AU510" s="138">
        <v>0</v>
      </c>
      <c r="AV510" s="138">
        <v>2</v>
      </c>
      <c r="AW510" s="138">
        <v>33</v>
      </c>
      <c r="AX510" s="138">
        <v>41</v>
      </c>
      <c r="AY510" s="6">
        <v>38.092451726155645</v>
      </c>
      <c r="AZ510" s="6">
        <v>4</v>
      </c>
      <c r="BA510" s="6">
        <v>0.49261083743842365</v>
      </c>
      <c r="BB510" s="6">
        <v>25</v>
      </c>
      <c r="BC510" s="6">
        <v>56</v>
      </c>
      <c r="BD510" s="6">
        <v>3.214695752009185</v>
      </c>
      <c r="BE510" s="6">
        <v>4</v>
      </c>
      <c r="BF510" s="6">
        <v>3.669724770642202</v>
      </c>
      <c r="BG510" s="6">
        <v>33</v>
      </c>
      <c r="BH510" s="6">
        <v>2.6107594936708862</v>
      </c>
      <c r="BI510" s="6">
        <v>19</v>
      </c>
      <c r="BJ510" s="6">
        <v>7.2519083969465647</v>
      </c>
      <c r="BK510" s="6">
        <v>114</v>
      </c>
    </row>
    <row r="511" spans="1:63" x14ac:dyDescent="0.35">
      <c r="A511" s="28">
        <v>505</v>
      </c>
      <c r="C511" s="18" t="s">
        <v>19</v>
      </c>
      <c r="D511" s="15">
        <v>446</v>
      </c>
      <c r="E511" s="19">
        <v>4</v>
      </c>
      <c r="F511" s="19">
        <v>20</v>
      </c>
      <c r="G511" s="19">
        <v>41</v>
      </c>
      <c r="H511" s="19">
        <v>314</v>
      </c>
      <c r="I511" s="19">
        <v>74</v>
      </c>
      <c r="J511" s="20">
        <v>54.932735426008975</v>
      </c>
      <c r="K511" s="20">
        <v>3</v>
      </c>
      <c r="L511" s="20">
        <v>1.4705882352941175</v>
      </c>
      <c r="M511" s="19">
        <v>0</v>
      </c>
      <c r="N511" s="20">
        <v>0</v>
      </c>
      <c r="O511" s="20">
        <v>15</v>
      </c>
      <c r="P511" s="20">
        <v>73.68421052631578</v>
      </c>
      <c r="Q511" s="20">
        <v>4.9382716049382713</v>
      </c>
      <c r="R511" s="19">
        <v>4</v>
      </c>
      <c r="S511" s="20">
        <v>18.181818181818183</v>
      </c>
      <c r="T511" s="19">
        <v>0</v>
      </c>
      <c r="U511" s="20">
        <v>0</v>
      </c>
      <c r="V511" s="19">
        <v>0</v>
      </c>
      <c r="W511" s="118">
        <v>0</v>
      </c>
      <c r="X511" s="118">
        <v>3</v>
      </c>
      <c r="Y511" s="118">
        <v>13.043478260869565</v>
      </c>
      <c r="Z511" s="118">
        <v>7.9207920792079207</v>
      </c>
      <c r="AA511" s="118">
        <v>80.198019801980209</v>
      </c>
      <c r="AB511" s="19">
        <v>18</v>
      </c>
      <c r="AC511" s="20">
        <v>6.666666666666667</v>
      </c>
      <c r="AD511" s="20">
        <v>86.15384615384616</v>
      </c>
      <c r="AE511" s="20">
        <v>67.914438502673804</v>
      </c>
      <c r="AF511" s="20">
        <v>34.782608695652172</v>
      </c>
      <c r="AG511" s="20">
        <v>79.642857142857139</v>
      </c>
      <c r="AH511" s="20">
        <v>12.809917355371899</v>
      </c>
      <c r="AI511" s="20">
        <v>44.214876033057855</v>
      </c>
      <c r="AJ511" s="3">
        <v>717.5</v>
      </c>
      <c r="AK511" s="6">
        <v>64</v>
      </c>
      <c r="AL511" s="6">
        <v>276</v>
      </c>
      <c r="AM511" s="6">
        <v>3</v>
      </c>
      <c r="AN511" s="6">
        <v>22</v>
      </c>
      <c r="AO511" s="6">
        <v>0</v>
      </c>
      <c r="AP511" s="6">
        <v>4</v>
      </c>
      <c r="AQ511" s="6">
        <v>54</v>
      </c>
      <c r="AR511" s="6">
        <v>48</v>
      </c>
      <c r="AS511" s="6">
        <v>11.241217798594848</v>
      </c>
      <c r="AT511" s="138">
        <v>1</v>
      </c>
      <c r="AU511" s="138">
        <v>0</v>
      </c>
      <c r="AV511" s="138">
        <v>0</v>
      </c>
      <c r="AW511" s="138">
        <v>0</v>
      </c>
      <c r="AX511" s="138">
        <v>1</v>
      </c>
      <c r="AY511" s="6">
        <v>18.888888888888889</v>
      </c>
      <c r="AZ511" s="6">
        <v>0</v>
      </c>
      <c r="BA511" s="6">
        <v>0</v>
      </c>
      <c r="BB511" s="6">
        <v>6</v>
      </c>
      <c r="BC511" s="6">
        <v>35</v>
      </c>
      <c r="BD511" s="6">
        <v>7.9185520361990944</v>
      </c>
      <c r="BE511" s="6">
        <v>0</v>
      </c>
      <c r="BF511" s="6">
        <v>0</v>
      </c>
      <c r="BG511" s="6">
        <v>13</v>
      </c>
      <c r="BH511" s="6">
        <v>4.1269841269841265</v>
      </c>
      <c r="BI511" s="6">
        <v>24</v>
      </c>
      <c r="BJ511" s="6">
        <v>30.37974683544304</v>
      </c>
      <c r="BK511" s="6">
        <v>41</v>
      </c>
    </row>
    <row r="512" spans="1:63" x14ac:dyDescent="0.35">
      <c r="A512" s="28">
        <v>506</v>
      </c>
      <c r="C512" s="18" t="s">
        <v>12</v>
      </c>
      <c r="D512" s="15">
        <v>1966</v>
      </c>
      <c r="E512" s="19">
        <v>51</v>
      </c>
      <c r="F512" s="19">
        <v>190</v>
      </c>
      <c r="G512" s="19">
        <v>178</v>
      </c>
      <c r="H512" s="19">
        <v>1458</v>
      </c>
      <c r="I512" s="19">
        <v>137</v>
      </c>
      <c r="J512" s="20">
        <v>48.83011190233978</v>
      </c>
      <c r="K512" s="20">
        <v>68</v>
      </c>
      <c r="L512" s="20">
        <v>7.1353620146904513</v>
      </c>
      <c r="M512" s="19">
        <v>0</v>
      </c>
      <c r="N512" s="20">
        <v>0</v>
      </c>
      <c r="O512" s="20">
        <v>61</v>
      </c>
      <c r="P512" s="20">
        <v>82.758620689655174</v>
      </c>
      <c r="Q512" s="20">
        <v>6.1346039309112568</v>
      </c>
      <c r="R512" s="19">
        <v>9</v>
      </c>
      <c r="S512" s="20">
        <v>13.846153846153847</v>
      </c>
      <c r="T512" s="19">
        <v>6</v>
      </c>
      <c r="U512" s="20">
        <v>22.222222222222221</v>
      </c>
      <c r="V512" s="19">
        <v>4</v>
      </c>
      <c r="W512" s="20">
        <v>15.384615384615385</v>
      </c>
      <c r="X512" s="19">
        <v>12</v>
      </c>
      <c r="Y512" s="20">
        <v>17.391304347826086</v>
      </c>
      <c r="Z512" s="20">
        <v>15.384615384615385</v>
      </c>
      <c r="AA512" s="20">
        <v>62.179487179487182</v>
      </c>
      <c r="AB512" s="19">
        <v>170</v>
      </c>
      <c r="AC512" s="20">
        <v>15.219337511190689</v>
      </c>
      <c r="AD512" s="20">
        <v>70.850767085076711</v>
      </c>
      <c r="AE512" s="20">
        <v>52.901484480431847</v>
      </c>
      <c r="AF512" s="20">
        <v>46.987951807228917</v>
      </c>
      <c r="AG512" s="20">
        <v>70.721205597416585</v>
      </c>
      <c r="AH512" s="20">
        <v>21.743810548977397</v>
      </c>
      <c r="AI512" s="20">
        <v>55.435952637244348</v>
      </c>
      <c r="AJ512" s="3">
        <v>578.37837837837833</v>
      </c>
      <c r="AK512" s="6">
        <v>4</v>
      </c>
      <c r="AL512" s="6">
        <v>130</v>
      </c>
      <c r="AM512" s="6">
        <v>0</v>
      </c>
      <c r="AN512" s="6">
        <v>613</v>
      </c>
      <c r="AO512" s="6">
        <v>3</v>
      </c>
      <c r="AP512" s="6">
        <v>280</v>
      </c>
      <c r="AQ512" s="6">
        <v>660</v>
      </c>
      <c r="AR512" s="6">
        <v>721</v>
      </c>
      <c r="AS512" s="6">
        <v>37.571651902032308</v>
      </c>
      <c r="AT512" s="138">
        <v>6</v>
      </c>
      <c r="AU512" s="138">
        <v>8</v>
      </c>
      <c r="AV512" s="138">
        <v>4</v>
      </c>
      <c r="AW512" s="138">
        <v>107</v>
      </c>
      <c r="AX512" s="138">
        <v>125</v>
      </c>
      <c r="AY512" s="6">
        <v>57.112860892388454</v>
      </c>
      <c r="AZ512" s="6">
        <v>11</v>
      </c>
      <c r="BA512" s="6">
        <v>1.1603375527426161</v>
      </c>
      <c r="BB512" s="6">
        <v>9</v>
      </c>
      <c r="BC512" s="6">
        <v>277</v>
      </c>
      <c r="BD512" s="6">
        <v>14.183307731694828</v>
      </c>
      <c r="BE512" s="6">
        <v>7</v>
      </c>
      <c r="BF512" s="6">
        <v>3.8888888888888888</v>
      </c>
      <c r="BG512" s="6">
        <v>204</v>
      </c>
      <c r="BH512" s="6">
        <v>14.059269469331495</v>
      </c>
      <c r="BI512" s="6">
        <v>40</v>
      </c>
      <c r="BJ512" s="6">
        <v>29.850746268656714</v>
      </c>
      <c r="BK512" s="6">
        <v>178</v>
      </c>
    </row>
    <row r="513" spans="1:63" x14ac:dyDescent="0.35">
      <c r="A513" s="28">
        <v>507</v>
      </c>
      <c r="C513" s="18" t="s">
        <v>13</v>
      </c>
      <c r="D513" s="15">
        <v>121</v>
      </c>
      <c r="E513" s="19">
        <v>0</v>
      </c>
      <c r="F513" s="19">
        <v>6</v>
      </c>
      <c r="G513" s="19">
        <v>8</v>
      </c>
      <c r="H513" s="19">
        <v>101</v>
      </c>
      <c r="I513" s="19">
        <v>3</v>
      </c>
      <c r="J513" s="20">
        <v>42.97520661157025</v>
      </c>
      <c r="K513" s="20">
        <v>0</v>
      </c>
      <c r="L513" s="20">
        <v>0</v>
      </c>
      <c r="M513" s="19">
        <v>0</v>
      </c>
      <c r="N513" s="20">
        <v>0</v>
      </c>
      <c r="O513" s="20">
        <v>6</v>
      </c>
      <c r="P513" s="20">
        <v>100</v>
      </c>
      <c r="Q513" s="20">
        <v>8.9108910891089099</v>
      </c>
      <c r="R513" s="19">
        <v>0</v>
      </c>
      <c r="S513" s="20">
        <v>0</v>
      </c>
      <c r="T513" s="19">
        <v>0</v>
      </c>
      <c r="U513" s="20">
        <v>0</v>
      </c>
      <c r="V513" s="19">
        <v>0</v>
      </c>
      <c r="W513" s="118">
        <v>0</v>
      </c>
      <c r="X513" s="118">
        <v>0</v>
      </c>
      <c r="Y513" s="20">
        <v>0</v>
      </c>
      <c r="Z513" s="20">
        <v>20</v>
      </c>
      <c r="AA513" s="20">
        <v>61.818181818181813</v>
      </c>
      <c r="AB513" s="19">
        <v>6</v>
      </c>
      <c r="AC513" s="20">
        <v>7.5</v>
      </c>
      <c r="AD513" s="20">
        <v>94.444444444444443</v>
      </c>
      <c r="AE513" s="20">
        <v>55.319148936170215</v>
      </c>
      <c r="AF513" s="20">
        <v>68.181818181818173</v>
      </c>
      <c r="AG513" s="20">
        <v>69.662921348314612</v>
      </c>
      <c r="AH513" s="20">
        <v>16.901408450704224</v>
      </c>
      <c r="AI513" s="20">
        <v>61.971830985915489</v>
      </c>
      <c r="AJ513" s="3">
        <v>958.33333333333326</v>
      </c>
      <c r="AK513" s="6">
        <v>0</v>
      </c>
      <c r="AL513" s="6">
        <v>15</v>
      </c>
      <c r="AM513" s="6">
        <v>0</v>
      </c>
      <c r="AN513" s="6">
        <v>71</v>
      </c>
      <c r="AO513" s="6">
        <v>0</v>
      </c>
      <c r="AP513" s="6">
        <v>0</v>
      </c>
      <c r="AQ513" s="6">
        <v>18</v>
      </c>
      <c r="AR513" s="6">
        <v>27</v>
      </c>
      <c r="AS513" s="6">
        <v>23.076923076923077</v>
      </c>
      <c r="AT513" s="138">
        <v>0</v>
      </c>
      <c r="AU513" s="138">
        <v>0</v>
      </c>
      <c r="AV513" s="138">
        <v>0</v>
      </c>
      <c r="AW513" s="138">
        <v>1</v>
      </c>
      <c r="AX513" s="138">
        <v>1</v>
      </c>
      <c r="AY513" s="6">
        <v>36.752136752136757</v>
      </c>
      <c r="AZ513" s="6">
        <v>3</v>
      </c>
      <c r="BA513" s="6">
        <v>5.2631578947368416</v>
      </c>
      <c r="BB513" s="6">
        <v>0</v>
      </c>
      <c r="BC513" s="6">
        <v>3</v>
      </c>
      <c r="BD513" s="6">
        <v>2.5641025641025639</v>
      </c>
      <c r="BE513" s="6">
        <v>0</v>
      </c>
      <c r="BF513" s="6">
        <v>0</v>
      </c>
      <c r="BG513" s="6">
        <v>3</v>
      </c>
      <c r="BH513" s="6">
        <v>2.9702970297029703</v>
      </c>
      <c r="BI513" s="6">
        <v>0</v>
      </c>
      <c r="BJ513" s="6">
        <v>0</v>
      </c>
      <c r="BK513" s="6">
        <v>8</v>
      </c>
    </row>
    <row r="514" spans="1:63" x14ac:dyDescent="0.35">
      <c r="A514" s="28">
        <v>508</v>
      </c>
      <c r="C514" s="18" t="s">
        <v>4</v>
      </c>
      <c r="D514" s="15">
        <v>3176</v>
      </c>
      <c r="E514" s="19">
        <v>3</v>
      </c>
      <c r="F514" s="19">
        <v>20</v>
      </c>
      <c r="G514" s="19">
        <v>21</v>
      </c>
      <c r="H514" s="19">
        <v>662</v>
      </c>
      <c r="I514" s="19">
        <v>2471</v>
      </c>
      <c r="J514" s="20">
        <v>51.479848866498742</v>
      </c>
      <c r="K514" s="20">
        <v>9</v>
      </c>
      <c r="L514" s="20">
        <v>12.162162162162163</v>
      </c>
      <c r="M514" s="19">
        <v>0</v>
      </c>
      <c r="N514" s="20">
        <v>0</v>
      </c>
      <c r="O514" s="20">
        <v>157</v>
      </c>
      <c r="P514" s="20">
        <v>82.911392405063282</v>
      </c>
      <c r="Q514" s="20">
        <v>69.267299864314793</v>
      </c>
      <c r="R514" s="19">
        <v>0</v>
      </c>
      <c r="S514" s="20">
        <v>0</v>
      </c>
      <c r="T514" s="19">
        <v>0</v>
      </c>
      <c r="U514" s="20">
        <v>0</v>
      </c>
      <c r="V514" s="19">
        <v>0</v>
      </c>
      <c r="W514" s="118">
        <v>0</v>
      </c>
      <c r="X514" s="118">
        <v>0</v>
      </c>
      <c r="Y514" s="118">
        <v>0</v>
      </c>
      <c r="Z514" s="20">
        <v>27.848101265822784</v>
      </c>
      <c r="AA514" s="20">
        <v>31.645569620253166</v>
      </c>
      <c r="AB514" s="19">
        <v>14</v>
      </c>
      <c r="AC514" s="20">
        <v>2.8169014084507045</v>
      </c>
      <c r="AD514" s="20">
        <v>85.046728971962608</v>
      </c>
      <c r="AE514" s="20">
        <v>58.734939759036145</v>
      </c>
      <c r="AF514" s="20">
        <v>84.375</v>
      </c>
      <c r="AG514" s="20">
        <v>71.764705882352942</v>
      </c>
      <c r="AH514" s="20">
        <v>31.789473684210527</v>
      </c>
      <c r="AI514" s="20">
        <v>34.94736842105263</v>
      </c>
      <c r="AJ514" s="3">
        <v>451.59313725490199</v>
      </c>
      <c r="AK514" s="6">
        <v>6</v>
      </c>
      <c r="AL514" s="6">
        <v>2949</v>
      </c>
      <c r="AM514" s="6">
        <v>0</v>
      </c>
      <c r="AN514" s="6">
        <v>0</v>
      </c>
      <c r="AO514" s="6">
        <v>0</v>
      </c>
      <c r="AP514" s="6">
        <v>0</v>
      </c>
      <c r="AQ514" s="6">
        <v>115</v>
      </c>
      <c r="AR514" s="6">
        <v>51</v>
      </c>
      <c r="AS514" s="6">
        <v>1.6977363515312915</v>
      </c>
      <c r="AT514" s="138">
        <v>0</v>
      </c>
      <c r="AU514" s="138">
        <v>0</v>
      </c>
      <c r="AV514" s="138">
        <v>0</v>
      </c>
      <c r="AW514" s="138">
        <v>0</v>
      </c>
      <c r="AX514" s="138">
        <v>0</v>
      </c>
      <c r="AY514" s="6">
        <v>6.0034305317324188</v>
      </c>
      <c r="AZ514" s="6">
        <v>0</v>
      </c>
      <c r="BA514" s="6">
        <v>0</v>
      </c>
      <c r="BB514" s="6">
        <v>433</v>
      </c>
      <c r="BC514" s="6">
        <v>439</v>
      </c>
      <c r="BD514" s="6">
        <v>14.075024046168643</v>
      </c>
      <c r="BE514" s="6">
        <v>0</v>
      </c>
      <c r="BF514" s="6">
        <v>0</v>
      </c>
      <c r="BG514" s="6">
        <v>18</v>
      </c>
      <c r="BH514" s="6">
        <v>2.7397260273972601</v>
      </c>
      <c r="BI514" s="6">
        <v>423</v>
      </c>
      <c r="BJ514" s="6">
        <v>17.428924598269468</v>
      </c>
      <c r="BK514" s="6">
        <v>21</v>
      </c>
    </row>
    <row r="515" spans="1:63" x14ac:dyDescent="0.35">
      <c r="A515" s="28">
        <v>509</v>
      </c>
      <c r="C515" s="18" t="s">
        <v>279</v>
      </c>
      <c r="D515" s="15">
        <v>791</v>
      </c>
      <c r="E515" s="19">
        <v>18</v>
      </c>
      <c r="F515" s="19">
        <v>84</v>
      </c>
      <c r="G515" s="19">
        <v>133</v>
      </c>
      <c r="H515" s="19">
        <v>533</v>
      </c>
      <c r="I515" s="19">
        <v>45</v>
      </c>
      <c r="J515" s="20">
        <v>54.993678887484201</v>
      </c>
      <c r="K515" s="20">
        <v>8</v>
      </c>
      <c r="L515" s="20">
        <v>2.6402640264026402</v>
      </c>
      <c r="M515" s="19">
        <v>0</v>
      </c>
      <c r="N515" s="20">
        <v>0</v>
      </c>
      <c r="O515" s="20">
        <v>36</v>
      </c>
      <c r="P515" s="20">
        <v>86.486486486486484</v>
      </c>
      <c r="Q515" s="20">
        <v>2.2831050228310499</v>
      </c>
      <c r="R515" s="19">
        <v>4</v>
      </c>
      <c r="S515" s="20">
        <v>7.4074074074074066</v>
      </c>
      <c r="T515" s="19">
        <v>4</v>
      </c>
      <c r="U515" s="20">
        <v>16.666666666666664</v>
      </c>
      <c r="V515" s="19">
        <v>4</v>
      </c>
      <c r="W515" s="118">
        <v>10.526315789473683</v>
      </c>
      <c r="X515" s="118">
        <v>7</v>
      </c>
      <c r="Y515" s="118">
        <v>12.280701754385964</v>
      </c>
      <c r="Z515" s="20">
        <v>20.53872053872054</v>
      </c>
      <c r="AA515" s="20">
        <v>53.535353535353536</v>
      </c>
      <c r="AB515" s="19">
        <v>38</v>
      </c>
      <c r="AC515" s="20">
        <v>9.0692124105011924</v>
      </c>
      <c r="AD515" s="20">
        <v>84.188034188034194</v>
      </c>
      <c r="AE515" s="20">
        <v>49.829351535836174</v>
      </c>
      <c r="AF515" s="20">
        <v>52.307692307692314</v>
      </c>
      <c r="AG515" s="20">
        <v>67.028199566160524</v>
      </c>
      <c r="AH515" s="20">
        <v>34.748010610079575</v>
      </c>
      <c r="AI515" s="20">
        <v>38.726790450928384</v>
      </c>
      <c r="AJ515" s="3">
        <v>435.71428571428572</v>
      </c>
      <c r="AK515" s="6">
        <v>24</v>
      </c>
      <c r="AL515" s="6">
        <v>481</v>
      </c>
      <c r="AM515" s="6">
        <v>0</v>
      </c>
      <c r="AN515" s="6">
        <v>0</v>
      </c>
      <c r="AO515" s="6">
        <v>0</v>
      </c>
      <c r="AP515" s="6">
        <v>0</v>
      </c>
      <c r="AQ515" s="6">
        <v>264</v>
      </c>
      <c r="AR515" s="6">
        <v>112</v>
      </c>
      <c r="AS515" s="6">
        <v>14.717477003942181</v>
      </c>
      <c r="AT515" s="138">
        <v>0</v>
      </c>
      <c r="AU515" s="138">
        <v>0</v>
      </c>
      <c r="AV515" s="138">
        <v>0</v>
      </c>
      <c r="AW515" s="138">
        <v>7</v>
      </c>
      <c r="AX515" s="138">
        <v>7</v>
      </c>
      <c r="AY515" s="6">
        <v>55.684754521963818</v>
      </c>
      <c r="AZ515" s="6">
        <v>4</v>
      </c>
      <c r="BA515" s="6">
        <v>1.3422818791946309</v>
      </c>
      <c r="BB515" s="6">
        <v>0</v>
      </c>
      <c r="BC515" s="6">
        <v>215</v>
      </c>
      <c r="BD515" s="6">
        <v>27.458492975734355</v>
      </c>
      <c r="BE515" s="6">
        <v>15</v>
      </c>
      <c r="BF515" s="6">
        <v>11.363636363636363</v>
      </c>
      <c r="BG515" s="6">
        <v>158</v>
      </c>
      <c r="BH515" s="6">
        <v>30.095238095238098</v>
      </c>
      <c r="BI515" s="6">
        <v>28</v>
      </c>
      <c r="BJ515" s="6">
        <v>63.636363636363633</v>
      </c>
      <c r="BK515" s="6">
        <v>133</v>
      </c>
    </row>
    <row r="516" spans="1:63" x14ac:dyDescent="0.35">
      <c r="A516" s="28">
        <v>510</v>
      </c>
      <c r="C516" s="18" t="s">
        <v>15</v>
      </c>
      <c r="D516" s="15">
        <v>404</v>
      </c>
      <c r="E516" s="19">
        <v>0</v>
      </c>
      <c r="F516" s="19">
        <v>0</v>
      </c>
      <c r="G516" s="19">
        <v>9</v>
      </c>
      <c r="H516" s="19">
        <v>283</v>
      </c>
      <c r="I516" s="19">
        <v>111</v>
      </c>
      <c r="J516" s="20">
        <v>52.227722772277232</v>
      </c>
      <c r="K516" s="20">
        <v>5</v>
      </c>
      <c r="L516" s="20">
        <v>10</v>
      </c>
      <c r="M516" s="19">
        <v>0</v>
      </c>
      <c r="N516" s="20">
        <v>0</v>
      </c>
      <c r="O516" s="20">
        <v>26</v>
      </c>
      <c r="P516" s="20">
        <v>100</v>
      </c>
      <c r="Q516" s="20">
        <v>33.246753246753244</v>
      </c>
      <c r="R516" s="19">
        <v>0</v>
      </c>
      <c r="S516" s="20">
        <v>0</v>
      </c>
      <c r="T516" s="19">
        <v>0</v>
      </c>
      <c r="U516" s="20">
        <v>0</v>
      </c>
      <c r="V516" s="19">
        <v>0</v>
      </c>
      <c r="W516" s="118">
        <v>0</v>
      </c>
      <c r="X516" s="118">
        <v>0</v>
      </c>
      <c r="Y516" s="118">
        <v>0</v>
      </c>
      <c r="Z516" s="20">
        <v>21.153846153846153</v>
      </c>
      <c r="AA516" s="20">
        <v>30.76923076923077</v>
      </c>
      <c r="AB516" s="19">
        <v>11</v>
      </c>
      <c r="AC516" s="20">
        <v>5.9782608695652177</v>
      </c>
      <c r="AD516" s="20">
        <v>76.153846153846146</v>
      </c>
      <c r="AE516" s="20">
        <v>47.019867549668874</v>
      </c>
      <c r="AF516" s="20">
        <v>0</v>
      </c>
      <c r="AG516" s="20">
        <v>60.88560885608856</v>
      </c>
      <c r="AH516" s="20">
        <v>18.96551724137931</v>
      </c>
      <c r="AI516" s="20">
        <v>43.678160919540232</v>
      </c>
      <c r="AJ516" s="3">
        <v>490.42553191489361</v>
      </c>
      <c r="AK516" s="6">
        <v>0</v>
      </c>
      <c r="AL516" s="6">
        <v>304</v>
      </c>
      <c r="AM516" s="6">
        <v>0</v>
      </c>
      <c r="AN516" s="6">
        <v>63</v>
      </c>
      <c r="AO516" s="6">
        <v>0</v>
      </c>
      <c r="AP516" s="6">
        <v>9</v>
      </c>
      <c r="AQ516" s="6">
        <v>10</v>
      </c>
      <c r="AR516" s="6">
        <v>6</v>
      </c>
      <c r="AS516" s="6">
        <v>1.5384615384615385</v>
      </c>
      <c r="AT516" s="138">
        <v>2</v>
      </c>
      <c r="AU516" s="138">
        <v>1</v>
      </c>
      <c r="AV516" s="138">
        <v>0</v>
      </c>
      <c r="AW516" s="138">
        <v>0</v>
      </c>
      <c r="AX516" s="138">
        <v>3</v>
      </c>
      <c r="AY516" s="6">
        <v>13.636363636363635</v>
      </c>
      <c r="AZ516" s="6">
        <v>0</v>
      </c>
      <c r="BA516" s="6">
        <v>0</v>
      </c>
      <c r="BB516" s="6">
        <v>9</v>
      </c>
      <c r="BC516" s="6">
        <v>22</v>
      </c>
      <c r="BD516" s="6">
        <v>5.5137844611528823</v>
      </c>
      <c r="BE516" s="6">
        <v>0</v>
      </c>
      <c r="BF516" s="6">
        <v>0</v>
      </c>
      <c r="BG516" s="6">
        <v>6</v>
      </c>
      <c r="BH516" s="6">
        <v>2.1352313167259789</v>
      </c>
      <c r="BI516" s="6">
        <v>15</v>
      </c>
      <c r="BJ516" s="6">
        <v>13.274336283185843</v>
      </c>
      <c r="BK516" s="6">
        <v>9</v>
      </c>
    </row>
    <row r="517" spans="1:63" x14ac:dyDescent="0.35">
      <c r="A517" s="28">
        <v>511</v>
      </c>
      <c r="C517" s="18" t="s">
        <v>135</v>
      </c>
      <c r="D517" s="15">
        <v>253</v>
      </c>
      <c r="E517" s="19">
        <v>0</v>
      </c>
      <c r="F517" s="19">
        <v>0</v>
      </c>
      <c r="G517" s="19">
        <v>0</v>
      </c>
      <c r="H517" s="19">
        <v>133</v>
      </c>
      <c r="I517" s="19">
        <v>120</v>
      </c>
      <c r="J517" s="20">
        <v>53.754940711462453</v>
      </c>
      <c r="K517" s="20">
        <v>0</v>
      </c>
      <c r="L517" s="20">
        <v>0</v>
      </c>
      <c r="M517" s="19">
        <v>0</v>
      </c>
      <c r="N517" s="20">
        <v>0</v>
      </c>
      <c r="O517" s="20">
        <v>6</v>
      </c>
      <c r="P517" s="20">
        <v>64.285714285714292</v>
      </c>
      <c r="Q517" s="20">
        <v>46.058091286307054</v>
      </c>
      <c r="R517" s="19">
        <v>0</v>
      </c>
      <c r="S517" s="20">
        <v>0</v>
      </c>
      <c r="T517" s="19">
        <v>0</v>
      </c>
      <c r="U517" s="20">
        <v>0</v>
      </c>
      <c r="V517" s="19">
        <v>0</v>
      </c>
      <c r="W517" s="118">
        <v>0</v>
      </c>
      <c r="X517" s="118">
        <v>0</v>
      </c>
      <c r="Y517" s="118">
        <v>0</v>
      </c>
      <c r="Z517" s="20">
        <v>20</v>
      </c>
      <c r="AA517" s="20">
        <v>32</v>
      </c>
      <c r="AB517" s="19">
        <v>3</v>
      </c>
      <c r="AC517" s="20">
        <v>3.1914893617021276</v>
      </c>
      <c r="AD517" s="20">
        <v>68.253968253968253</v>
      </c>
      <c r="AE517" s="20">
        <v>58.904109589041099</v>
      </c>
      <c r="AF517" s="20">
        <v>100</v>
      </c>
      <c r="AG517" s="20">
        <v>64.754098360655746</v>
      </c>
      <c r="AH517" s="20">
        <v>28.40909090909091</v>
      </c>
      <c r="AI517" s="20">
        <v>37.5</v>
      </c>
      <c r="AJ517" s="3">
        <v>451.92307692307691</v>
      </c>
      <c r="AK517" s="6">
        <v>0</v>
      </c>
      <c r="AL517" s="6">
        <v>179</v>
      </c>
      <c r="AM517" s="6">
        <v>0</v>
      </c>
      <c r="AN517" s="6">
        <v>47</v>
      </c>
      <c r="AO517" s="6">
        <v>0</v>
      </c>
      <c r="AP517" s="6">
        <v>0</v>
      </c>
      <c r="AQ517" s="6">
        <v>11</v>
      </c>
      <c r="AR517" s="6">
        <v>3</v>
      </c>
      <c r="AS517" s="6">
        <v>1.2448132780082988</v>
      </c>
      <c r="AT517" s="138">
        <v>0</v>
      </c>
      <c r="AU517" s="138">
        <v>0</v>
      </c>
      <c r="AV517" s="138">
        <v>0</v>
      </c>
      <c r="AW517" s="138">
        <v>0</v>
      </c>
      <c r="AX517" s="138">
        <v>0</v>
      </c>
      <c r="AY517" s="6">
        <v>4.9382716049382713</v>
      </c>
      <c r="AZ517" s="6">
        <v>0</v>
      </c>
      <c r="BA517" s="6">
        <v>0</v>
      </c>
      <c r="BB517" s="6">
        <v>14</v>
      </c>
      <c r="BC517" s="6">
        <v>28</v>
      </c>
      <c r="BD517" s="6">
        <v>11.244979919678714</v>
      </c>
      <c r="BE517" s="6">
        <v>0</v>
      </c>
      <c r="BF517" s="6">
        <v>0</v>
      </c>
      <c r="BG517" s="6">
        <v>3</v>
      </c>
      <c r="BH517" s="6">
        <v>2.3255813953488373</v>
      </c>
      <c r="BI517" s="6">
        <v>20</v>
      </c>
      <c r="BJ517" s="6">
        <v>18.518518518518519</v>
      </c>
      <c r="BK517" s="6">
        <v>0</v>
      </c>
    </row>
    <row r="518" spans="1:63" x14ac:dyDescent="0.35">
      <c r="A518" s="28">
        <v>512</v>
      </c>
      <c r="C518" s="18" t="s">
        <v>20</v>
      </c>
      <c r="D518" s="15">
        <v>3885</v>
      </c>
      <c r="E518" s="19">
        <v>45</v>
      </c>
      <c r="F518" s="19">
        <v>261</v>
      </c>
      <c r="G518" s="19">
        <v>443</v>
      </c>
      <c r="H518" s="19">
        <v>2529</v>
      </c>
      <c r="I518" s="19">
        <v>647</v>
      </c>
      <c r="J518" s="20">
        <v>53.281853281853287</v>
      </c>
      <c r="K518" s="20">
        <v>40</v>
      </c>
      <c r="L518" s="20">
        <v>3.3057851239669422</v>
      </c>
      <c r="M518" s="19">
        <v>0</v>
      </c>
      <c r="N518" s="20">
        <v>0</v>
      </c>
      <c r="O518" s="20">
        <v>148</v>
      </c>
      <c r="P518" s="20">
        <v>93.055555555555557</v>
      </c>
      <c r="Q518" s="20">
        <v>8.6524408067816427</v>
      </c>
      <c r="R518" s="19">
        <v>8</v>
      </c>
      <c r="S518" s="20">
        <v>3.9024390243902438</v>
      </c>
      <c r="T518" s="19">
        <v>0</v>
      </c>
      <c r="U518" s="20">
        <v>0</v>
      </c>
      <c r="V518" s="19">
        <v>8</v>
      </c>
      <c r="W518" s="118">
        <v>9.6385542168674707</v>
      </c>
      <c r="X518" s="118">
        <v>15</v>
      </c>
      <c r="Y518" s="118">
        <v>7.2463768115942031</v>
      </c>
      <c r="Z518" s="20">
        <v>9.5158597662771278</v>
      </c>
      <c r="AA518" s="20">
        <v>75.208681135225376</v>
      </c>
      <c r="AB518" s="19">
        <v>190</v>
      </c>
      <c r="AC518" s="20">
        <v>8.616780045351474</v>
      </c>
      <c r="AD518" s="20">
        <v>82.021466905187836</v>
      </c>
      <c r="AE518" s="20">
        <v>66.027007818052596</v>
      </c>
      <c r="AF518" s="20">
        <v>59.627329192546583</v>
      </c>
      <c r="AG518" s="20">
        <v>75.325278810408918</v>
      </c>
      <c r="AH518" s="20">
        <v>13.06760847628658</v>
      </c>
      <c r="AI518" s="20">
        <v>55.903128153380422</v>
      </c>
      <c r="AJ518" s="3">
        <v>698.81465517241384</v>
      </c>
      <c r="AK518" s="6">
        <v>1102</v>
      </c>
      <c r="AL518" s="6">
        <v>1613</v>
      </c>
      <c r="AM518" s="6">
        <v>69</v>
      </c>
      <c r="AN518" s="6">
        <v>30</v>
      </c>
      <c r="AO518" s="6">
        <v>4</v>
      </c>
      <c r="AP518" s="6">
        <v>88</v>
      </c>
      <c r="AQ518" s="6">
        <v>794</v>
      </c>
      <c r="AR518" s="6">
        <v>638</v>
      </c>
      <c r="AS518" s="6">
        <v>16.82045873978381</v>
      </c>
      <c r="AT518" s="138">
        <v>13</v>
      </c>
      <c r="AU518" s="138">
        <v>0</v>
      </c>
      <c r="AV518" s="138">
        <v>5</v>
      </c>
      <c r="AW518" s="138">
        <v>14</v>
      </c>
      <c r="AX518" s="138">
        <v>32</v>
      </c>
      <c r="AY518" s="6">
        <v>18.090452261306535</v>
      </c>
      <c r="AZ518" s="6">
        <v>3</v>
      </c>
      <c r="BA518" s="6">
        <v>0.24979184013322231</v>
      </c>
      <c r="BB518" s="6">
        <v>66</v>
      </c>
      <c r="BC518" s="6">
        <v>216</v>
      </c>
      <c r="BD518" s="6">
        <v>5.5842812823164421</v>
      </c>
      <c r="BE518" s="6">
        <v>25</v>
      </c>
      <c r="BF518" s="6">
        <v>5.6433408577878108</v>
      </c>
      <c r="BG518" s="6">
        <v>110</v>
      </c>
      <c r="BH518" s="6">
        <v>4.3650793650793647</v>
      </c>
      <c r="BI518" s="6">
        <v>68</v>
      </c>
      <c r="BJ518" s="6">
        <v>10.575427682737169</v>
      </c>
      <c r="BK518" s="6">
        <v>443</v>
      </c>
    </row>
    <row r="519" spans="1:63" x14ac:dyDescent="0.35">
      <c r="A519" s="28">
        <v>513</v>
      </c>
      <c r="C519" s="18" t="s">
        <v>29</v>
      </c>
      <c r="D519" s="15">
        <v>80</v>
      </c>
      <c r="E519" s="19">
        <v>0</v>
      </c>
      <c r="F519" s="19">
        <v>0</v>
      </c>
      <c r="G519" s="19">
        <v>0</v>
      </c>
      <c r="H519" s="19">
        <v>57</v>
      </c>
      <c r="I519" s="19">
        <v>18</v>
      </c>
      <c r="J519" s="20">
        <v>52.5</v>
      </c>
      <c r="K519" s="20">
        <v>0</v>
      </c>
      <c r="L519" s="20">
        <v>0</v>
      </c>
      <c r="M519" s="19">
        <v>0</v>
      </c>
      <c r="N519" s="20">
        <v>0</v>
      </c>
      <c r="O519" s="20">
        <v>3</v>
      </c>
      <c r="P519" s="20">
        <v>100</v>
      </c>
      <c r="Q519" s="20">
        <v>14.102564102564102</v>
      </c>
      <c r="R519" s="19">
        <v>0</v>
      </c>
      <c r="S519" s="20">
        <v>0</v>
      </c>
      <c r="T519" s="19">
        <v>0</v>
      </c>
      <c r="U519" s="20">
        <v>0</v>
      </c>
      <c r="V519" s="19">
        <v>0</v>
      </c>
      <c r="W519" s="20">
        <v>0</v>
      </c>
      <c r="X519" s="19">
        <v>0</v>
      </c>
      <c r="Y519" s="20">
        <v>0</v>
      </c>
      <c r="Z519" s="20">
        <v>23.076923076923077</v>
      </c>
      <c r="AA519" s="20">
        <v>76.923076923076934</v>
      </c>
      <c r="AB519" s="19">
        <v>3</v>
      </c>
      <c r="AC519" s="20">
        <v>6</v>
      </c>
      <c r="AD519" s="20">
        <v>100</v>
      </c>
      <c r="AE519" s="20">
        <v>75.757575757575751</v>
      </c>
      <c r="AF519" s="20">
        <v>100</v>
      </c>
      <c r="AG519" s="20">
        <v>83.333333333333343</v>
      </c>
      <c r="AH519" s="20">
        <v>20.754716981132077</v>
      </c>
      <c r="AI519" s="20">
        <v>47.169811320754718</v>
      </c>
      <c r="AJ519" s="3">
        <v>1089.2857142857142</v>
      </c>
      <c r="AK519" s="6">
        <v>0</v>
      </c>
      <c r="AL519" s="6">
        <v>54</v>
      </c>
      <c r="AM519" s="6">
        <v>8</v>
      </c>
      <c r="AN519" s="6">
        <v>0</v>
      </c>
      <c r="AO519" s="6">
        <v>0</v>
      </c>
      <c r="AP519" s="6">
        <v>0</v>
      </c>
      <c r="AQ519" s="6">
        <v>10</v>
      </c>
      <c r="AR519" s="6">
        <v>0</v>
      </c>
      <c r="AS519" s="6">
        <v>0</v>
      </c>
      <c r="AT519" s="138">
        <v>0</v>
      </c>
      <c r="AU519" s="138">
        <v>0</v>
      </c>
      <c r="AV519" s="138">
        <v>0</v>
      </c>
      <c r="AW519" s="138">
        <v>1</v>
      </c>
      <c r="AX519" s="138">
        <v>1</v>
      </c>
      <c r="AY519" s="6">
        <v>24.675324675324674</v>
      </c>
      <c r="AZ519" s="6">
        <v>0</v>
      </c>
      <c r="BA519" s="6">
        <v>0</v>
      </c>
      <c r="BB519" s="6">
        <v>4</v>
      </c>
      <c r="BC519" s="6">
        <v>3</v>
      </c>
      <c r="BD519" s="6">
        <v>4</v>
      </c>
      <c r="BE519" s="6">
        <v>0</v>
      </c>
      <c r="BF519" s="6">
        <v>0</v>
      </c>
      <c r="BG519" s="6">
        <v>0</v>
      </c>
      <c r="BH519" s="6">
        <v>0</v>
      </c>
      <c r="BI519" s="6">
        <v>3</v>
      </c>
      <c r="BJ519" s="6">
        <v>15</v>
      </c>
      <c r="BK519" s="6">
        <v>0</v>
      </c>
    </row>
    <row r="520" spans="1:63" x14ac:dyDescent="0.35">
      <c r="A520" s="28">
        <v>514</v>
      </c>
      <c r="C520" s="18" t="s">
        <v>24</v>
      </c>
      <c r="D520" s="15">
        <v>369</v>
      </c>
      <c r="E520" s="19">
        <v>28</v>
      </c>
      <c r="F520" s="19">
        <v>60</v>
      </c>
      <c r="G520" s="19">
        <v>50</v>
      </c>
      <c r="H520" s="19">
        <v>238</v>
      </c>
      <c r="I520" s="19">
        <v>23</v>
      </c>
      <c r="J520" s="20">
        <v>40.379403794037941</v>
      </c>
      <c r="K520" s="20">
        <v>10</v>
      </c>
      <c r="L520" s="20">
        <v>5.2356020942408374</v>
      </c>
      <c r="M520" s="19">
        <v>0</v>
      </c>
      <c r="N520" s="20">
        <v>0</v>
      </c>
      <c r="O520" s="20">
        <v>9</v>
      </c>
      <c r="P520" s="20">
        <v>70</v>
      </c>
      <c r="Q520" s="20">
        <v>9.3645484949832767</v>
      </c>
      <c r="R520" s="19">
        <v>5</v>
      </c>
      <c r="S520" s="20">
        <v>15.625</v>
      </c>
      <c r="T520" s="19">
        <v>0</v>
      </c>
      <c r="U520" s="20">
        <v>0</v>
      </c>
      <c r="V520" s="19">
        <v>9</v>
      </c>
      <c r="W520" s="20">
        <v>64.285714285714292</v>
      </c>
      <c r="X520" s="19">
        <v>5</v>
      </c>
      <c r="Y520" s="20">
        <v>13.513513513513514</v>
      </c>
      <c r="Z520" s="20">
        <v>10.919540229885058</v>
      </c>
      <c r="AA520" s="20">
        <v>63.793103448275865</v>
      </c>
      <c r="AB520" s="19">
        <v>27</v>
      </c>
      <c r="AC520" s="20">
        <v>13.5678391959799</v>
      </c>
      <c r="AD520" s="20">
        <v>82.068965517241381</v>
      </c>
      <c r="AE520" s="20">
        <v>38.636363636363633</v>
      </c>
      <c r="AF520" s="20">
        <v>51.219512195121951</v>
      </c>
      <c r="AG520" s="20">
        <v>75.862068965517238</v>
      </c>
      <c r="AH520" s="20">
        <v>31.25</v>
      </c>
      <c r="AI520" s="20">
        <v>35.227272727272727</v>
      </c>
      <c r="AJ520" s="3">
        <v>486.36363636363637</v>
      </c>
      <c r="AK520" s="6">
        <v>0</v>
      </c>
      <c r="AL520" s="6">
        <v>6</v>
      </c>
      <c r="AM520" s="6">
        <v>3</v>
      </c>
      <c r="AN520" s="6">
        <v>314</v>
      </c>
      <c r="AO520" s="6">
        <v>0</v>
      </c>
      <c r="AP520" s="6">
        <v>10</v>
      </c>
      <c r="AQ520" s="6">
        <v>16</v>
      </c>
      <c r="AR520" s="6">
        <v>165</v>
      </c>
      <c r="AS520" s="6">
        <v>46.742209631728045</v>
      </c>
      <c r="AT520" s="138">
        <v>2</v>
      </c>
      <c r="AU520" s="138">
        <v>0</v>
      </c>
      <c r="AV520" s="138">
        <v>1</v>
      </c>
      <c r="AW520" s="138">
        <v>22</v>
      </c>
      <c r="AX520" s="138">
        <v>25</v>
      </c>
      <c r="AY520" s="6">
        <v>66.571428571428569</v>
      </c>
      <c r="AZ520" s="6">
        <v>8</v>
      </c>
      <c r="BA520" s="6">
        <v>4.3010752688172049</v>
      </c>
      <c r="BB520" s="6">
        <v>3</v>
      </c>
      <c r="BC520" s="6">
        <v>40</v>
      </c>
      <c r="BD520" s="6">
        <v>11.019283746556475</v>
      </c>
      <c r="BE520" s="6">
        <v>8</v>
      </c>
      <c r="BF520" s="6">
        <v>16.326530612244898</v>
      </c>
      <c r="BG520" s="6">
        <v>19</v>
      </c>
      <c r="BH520" s="6">
        <v>8.0168776371308024</v>
      </c>
      <c r="BI520" s="6">
        <v>0</v>
      </c>
      <c r="BJ520" s="6">
        <v>0</v>
      </c>
      <c r="BK520" s="6">
        <v>50</v>
      </c>
    </row>
    <row r="521" spans="1:63" x14ac:dyDescent="0.35">
      <c r="A521" s="28">
        <v>515</v>
      </c>
      <c r="C521" s="18" t="s">
        <v>21</v>
      </c>
      <c r="D521" s="15">
        <v>432</v>
      </c>
      <c r="E521" s="19">
        <v>8</v>
      </c>
      <c r="F521" s="19">
        <v>29</v>
      </c>
      <c r="G521" s="19">
        <v>37</v>
      </c>
      <c r="H521" s="19">
        <v>309</v>
      </c>
      <c r="I521" s="19">
        <v>59</v>
      </c>
      <c r="J521" s="20">
        <v>67.592592592592595</v>
      </c>
      <c r="K521" s="20">
        <v>9</v>
      </c>
      <c r="L521" s="20">
        <v>5.0561797752808983</v>
      </c>
      <c r="M521" s="19">
        <v>0</v>
      </c>
      <c r="N521" s="20">
        <v>0</v>
      </c>
      <c r="O521" s="20">
        <v>20</v>
      </c>
      <c r="P521" s="20">
        <v>86.36363636363636</v>
      </c>
      <c r="Q521" s="20">
        <v>10.187667560321715</v>
      </c>
      <c r="R521" s="19">
        <v>0</v>
      </c>
      <c r="S521" s="20">
        <v>0</v>
      </c>
      <c r="T521" s="19">
        <v>3</v>
      </c>
      <c r="U521" s="20">
        <v>33.333333333333329</v>
      </c>
      <c r="V521" s="19">
        <v>0</v>
      </c>
      <c r="W521" s="20">
        <v>0</v>
      </c>
      <c r="X521" s="19">
        <v>3</v>
      </c>
      <c r="Y521" s="20">
        <v>18.75</v>
      </c>
      <c r="Z521" s="20">
        <v>20.21857923497268</v>
      </c>
      <c r="AA521" s="20">
        <v>60.10928961748634</v>
      </c>
      <c r="AB521" s="19">
        <v>25</v>
      </c>
      <c r="AC521" s="20">
        <v>8.6805555555555554</v>
      </c>
      <c r="AD521" s="20">
        <v>88.043478260869563</v>
      </c>
      <c r="AE521" s="20">
        <v>74.537037037037038</v>
      </c>
      <c r="AF521" s="20">
        <v>70.833333333333343</v>
      </c>
      <c r="AG521" s="20">
        <v>82.916666666666671</v>
      </c>
      <c r="AH521" s="20">
        <v>20.883534136546185</v>
      </c>
      <c r="AI521" s="20">
        <v>43.775100401606423</v>
      </c>
      <c r="AJ521" s="3">
        <v>730.76923076923072</v>
      </c>
      <c r="AK521" s="6">
        <v>3</v>
      </c>
      <c r="AL521" s="6">
        <v>388</v>
      </c>
      <c r="AM521" s="6">
        <v>0</v>
      </c>
      <c r="AN521" s="6">
        <v>0</v>
      </c>
      <c r="AO521" s="6">
        <v>0</v>
      </c>
      <c r="AP521" s="6">
        <v>0</v>
      </c>
      <c r="AQ521" s="6">
        <v>33</v>
      </c>
      <c r="AR521" s="6">
        <v>78</v>
      </c>
      <c r="AS521" s="6">
        <v>18.660287081339714</v>
      </c>
      <c r="AT521" s="138">
        <v>3</v>
      </c>
      <c r="AU521" s="138">
        <v>0</v>
      </c>
      <c r="AV521" s="138">
        <v>2</v>
      </c>
      <c r="AW521" s="138">
        <v>2</v>
      </c>
      <c r="AX521" s="138">
        <v>7</v>
      </c>
      <c r="AY521" s="6">
        <v>40.189125295508276</v>
      </c>
      <c r="AZ521" s="6">
        <v>0</v>
      </c>
      <c r="BA521" s="6">
        <v>0</v>
      </c>
      <c r="BB521" s="6">
        <v>4</v>
      </c>
      <c r="BC521" s="6">
        <v>7</v>
      </c>
      <c r="BD521" s="6">
        <v>1.6091954022988506</v>
      </c>
      <c r="BE521" s="6">
        <v>0</v>
      </c>
      <c r="BF521" s="6">
        <v>0</v>
      </c>
      <c r="BG521" s="6">
        <v>0</v>
      </c>
      <c r="BH521" s="6">
        <v>0</v>
      </c>
      <c r="BI521" s="6">
        <v>7</v>
      </c>
      <c r="BJ521" s="6">
        <v>10.76923076923077</v>
      </c>
      <c r="BK521" s="6">
        <v>37</v>
      </c>
    </row>
    <row r="522" spans="1:63" x14ac:dyDescent="0.35">
      <c r="A522" s="28">
        <v>516</v>
      </c>
      <c r="C522" s="18" t="s">
        <v>9</v>
      </c>
      <c r="D522" s="15">
        <v>198</v>
      </c>
      <c r="E522" s="19">
        <v>0</v>
      </c>
      <c r="F522" s="19">
        <v>0</v>
      </c>
      <c r="G522" s="19">
        <v>0</v>
      </c>
      <c r="H522" s="19">
        <v>97</v>
      </c>
      <c r="I522" s="19">
        <v>101</v>
      </c>
      <c r="J522" s="20">
        <v>58.585858585858588</v>
      </c>
      <c r="K522" s="20">
        <v>0</v>
      </c>
      <c r="L522" s="20">
        <v>0</v>
      </c>
      <c r="M522" s="19">
        <v>0</v>
      </c>
      <c r="N522" s="20">
        <v>0</v>
      </c>
      <c r="O522" s="20">
        <v>5</v>
      </c>
      <c r="P522" s="20">
        <v>66.666666666666657</v>
      </c>
      <c r="Q522" s="20">
        <v>20.212765957446805</v>
      </c>
      <c r="R522" s="19">
        <v>0</v>
      </c>
      <c r="S522" s="20">
        <v>0</v>
      </c>
      <c r="T522" s="19">
        <v>0</v>
      </c>
      <c r="U522" s="20">
        <v>0</v>
      </c>
      <c r="V522" s="19">
        <v>0</v>
      </c>
      <c r="W522" s="20">
        <v>0</v>
      </c>
      <c r="X522" s="19">
        <v>0</v>
      </c>
      <c r="Y522" s="20">
        <v>0</v>
      </c>
      <c r="Z522" s="20">
        <v>8.1081081081081088</v>
      </c>
      <c r="AA522" s="20">
        <v>64.86486486486487</v>
      </c>
      <c r="AB522" s="19">
        <v>10</v>
      </c>
      <c r="AC522" s="20">
        <v>13.333333333333334</v>
      </c>
      <c r="AD522" s="20">
        <v>74.358974358974365</v>
      </c>
      <c r="AE522" s="20">
        <v>59.322033898305079</v>
      </c>
      <c r="AF522" s="20">
        <v>0</v>
      </c>
      <c r="AG522" s="20">
        <v>63.541666666666664</v>
      </c>
      <c r="AH522" s="20">
        <v>16.666666666666664</v>
      </c>
      <c r="AI522" s="20">
        <v>63.333333333333329</v>
      </c>
      <c r="AJ522" s="3">
        <v>551.31578947368416</v>
      </c>
      <c r="AK522" s="6">
        <v>0</v>
      </c>
      <c r="AL522" s="6">
        <v>149</v>
      </c>
      <c r="AM522" s="6">
        <v>0</v>
      </c>
      <c r="AN522" s="6">
        <v>0</v>
      </c>
      <c r="AO522" s="6">
        <v>8</v>
      </c>
      <c r="AP522" s="6">
        <v>0</v>
      </c>
      <c r="AQ522" s="6">
        <v>27</v>
      </c>
      <c r="AR522" s="6">
        <v>0</v>
      </c>
      <c r="AS522" s="6">
        <v>0</v>
      </c>
      <c r="AT522" s="138">
        <v>1</v>
      </c>
      <c r="AU522" s="138">
        <v>0</v>
      </c>
      <c r="AV522" s="138">
        <v>0</v>
      </c>
      <c r="AW522" s="138">
        <v>0</v>
      </c>
      <c r="AX522" s="138">
        <v>1</v>
      </c>
      <c r="AY522" s="6">
        <v>12.698412698412698</v>
      </c>
      <c r="AZ522" s="6">
        <v>0</v>
      </c>
      <c r="BA522" s="6">
        <v>0</v>
      </c>
      <c r="BB522" s="6">
        <v>19</v>
      </c>
      <c r="BC522" s="6">
        <v>9</v>
      </c>
      <c r="BD522" s="6">
        <v>4.6391752577319592</v>
      </c>
      <c r="BE522" s="6">
        <v>0</v>
      </c>
      <c r="BF522" s="6">
        <v>0</v>
      </c>
      <c r="BG522" s="6">
        <v>0</v>
      </c>
      <c r="BH522" s="6">
        <v>0</v>
      </c>
      <c r="BI522" s="6">
        <v>13</v>
      </c>
      <c r="BJ522" s="6">
        <v>12.871287128712872</v>
      </c>
      <c r="BK522" s="6">
        <v>0</v>
      </c>
    </row>
    <row r="523" spans="1:63" x14ac:dyDescent="0.35">
      <c r="A523" s="28">
        <v>517</v>
      </c>
      <c r="C523" s="18" t="s">
        <v>3</v>
      </c>
      <c r="D523" s="15">
        <v>12</v>
      </c>
      <c r="E523" s="19">
        <v>0</v>
      </c>
      <c r="F523" s="19">
        <v>0</v>
      </c>
      <c r="G523" s="19">
        <v>0</v>
      </c>
      <c r="H523" s="19">
        <v>5</v>
      </c>
      <c r="I523" s="19">
        <v>0</v>
      </c>
      <c r="J523" s="20">
        <v>66.666666666666657</v>
      </c>
      <c r="K523" s="20">
        <v>0</v>
      </c>
      <c r="L523" s="20">
        <v>0</v>
      </c>
      <c r="M523" s="19">
        <v>0</v>
      </c>
      <c r="N523" s="20">
        <v>0</v>
      </c>
      <c r="O523" s="20">
        <v>0</v>
      </c>
      <c r="P523" s="20">
        <v>0</v>
      </c>
      <c r="Q523" s="20">
        <v>0</v>
      </c>
      <c r="R523" s="19">
        <v>0</v>
      </c>
      <c r="S523" s="20">
        <v>0</v>
      </c>
      <c r="T523" s="19">
        <v>0</v>
      </c>
      <c r="U523" s="20">
        <v>0</v>
      </c>
      <c r="V523" s="19">
        <v>0</v>
      </c>
      <c r="W523" s="20">
        <v>0</v>
      </c>
      <c r="X523" s="19">
        <v>0</v>
      </c>
      <c r="Y523" s="20">
        <v>0</v>
      </c>
      <c r="Z523" s="20">
        <v>0</v>
      </c>
      <c r="AA523" s="20">
        <v>0</v>
      </c>
      <c r="AB523" s="19">
        <v>0</v>
      </c>
      <c r="AC523" s="20">
        <v>0</v>
      </c>
      <c r="AD523" s="20">
        <v>0</v>
      </c>
      <c r="AE523" s="20">
        <v>100</v>
      </c>
      <c r="AF523" s="20">
        <v>100</v>
      </c>
      <c r="AG523" s="20">
        <v>0</v>
      </c>
      <c r="AH523" s="20">
        <v>0</v>
      </c>
      <c r="AI523" s="20">
        <v>0</v>
      </c>
      <c r="AJ523" s="3">
        <v>1625</v>
      </c>
      <c r="AK523" s="6">
        <v>0</v>
      </c>
      <c r="AL523" s="6">
        <v>6</v>
      </c>
      <c r="AM523" s="6">
        <v>0</v>
      </c>
      <c r="AN523" s="6">
        <v>0</v>
      </c>
      <c r="AO523" s="6">
        <v>0</v>
      </c>
      <c r="AP523" s="6">
        <v>0</v>
      </c>
      <c r="AQ523" s="6">
        <v>0</v>
      </c>
      <c r="AR523" s="6">
        <v>5</v>
      </c>
      <c r="AS523" s="6">
        <v>50</v>
      </c>
      <c r="AT523" s="138">
        <v>0</v>
      </c>
      <c r="AU523" s="138">
        <v>0</v>
      </c>
      <c r="AV523" s="138">
        <v>0</v>
      </c>
      <c r="AW523" s="138">
        <v>0</v>
      </c>
      <c r="AX523" s="138">
        <v>0</v>
      </c>
      <c r="AY523" s="6">
        <v>100</v>
      </c>
      <c r="AZ523" s="6">
        <v>0</v>
      </c>
      <c r="BA523" s="6">
        <v>0</v>
      </c>
      <c r="BB523" s="6">
        <v>0</v>
      </c>
      <c r="BC523" s="6">
        <v>0</v>
      </c>
      <c r="BD523" s="6">
        <v>0</v>
      </c>
      <c r="BE523" s="6">
        <v>0</v>
      </c>
      <c r="BF523" s="6">
        <v>0</v>
      </c>
      <c r="BG523" s="6">
        <v>0</v>
      </c>
      <c r="BH523" s="6">
        <v>0</v>
      </c>
      <c r="BI523" s="6">
        <v>0</v>
      </c>
      <c r="BJ523" s="6">
        <v>0</v>
      </c>
      <c r="BK523" s="6">
        <v>0</v>
      </c>
    </row>
    <row r="524" spans="1:63" x14ac:dyDescent="0.35">
      <c r="A524" s="28">
        <v>518</v>
      </c>
      <c r="C524" s="18" t="s">
        <v>280</v>
      </c>
      <c r="D524" s="15">
        <v>899</v>
      </c>
      <c r="E524" s="19">
        <v>21</v>
      </c>
      <c r="F524" s="19">
        <v>108</v>
      </c>
      <c r="G524" s="19">
        <v>134</v>
      </c>
      <c r="H524" s="19">
        <v>534</v>
      </c>
      <c r="I524" s="19">
        <v>128</v>
      </c>
      <c r="J524" s="20">
        <v>52.725250278086769</v>
      </c>
      <c r="K524" s="20">
        <v>10</v>
      </c>
      <c r="L524" s="20">
        <v>3.90625</v>
      </c>
      <c r="M524" s="19">
        <v>0</v>
      </c>
      <c r="N524" s="20">
        <v>0</v>
      </c>
      <c r="O524" s="20">
        <v>33</v>
      </c>
      <c r="P524" s="20">
        <v>86.666666666666671</v>
      </c>
      <c r="Q524" s="20">
        <v>11.631016042780749</v>
      </c>
      <c r="R524" s="19">
        <v>0</v>
      </c>
      <c r="S524" s="20">
        <v>0</v>
      </c>
      <c r="T524" s="19">
        <v>0</v>
      </c>
      <c r="U524" s="20">
        <v>0</v>
      </c>
      <c r="V524" s="19">
        <v>6</v>
      </c>
      <c r="W524" s="118">
        <v>15</v>
      </c>
      <c r="X524" s="118">
        <v>6</v>
      </c>
      <c r="Y524" s="118">
        <v>7.4074074074074066</v>
      </c>
      <c r="Z524" s="20">
        <v>7.4803149606299222</v>
      </c>
      <c r="AA524" s="20">
        <v>85.433070866141733</v>
      </c>
      <c r="AB524" s="19">
        <v>28</v>
      </c>
      <c r="AC524" s="20">
        <v>5.8823529411764701</v>
      </c>
      <c r="AD524" s="20">
        <v>84.745762711864401</v>
      </c>
      <c r="AE524" s="20">
        <v>67.346938775510196</v>
      </c>
      <c r="AF524" s="20">
        <v>54.54545454545454</v>
      </c>
      <c r="AG524" s="20">
        <v>75.991649269311068</v>
      </c>
      <c r="AH524" s="20">
        <v>11.009174311926607</v>
      </c>
      <c r="AI524" s="20">
        <v>59.633027522935777</v>
      </c>
      <c r="AJ524" s="3">
        <v>733.82352941176475</v>
      </c>
      <c r="AK524" s="6">
        <v>82</v>
      </c>
      <c r="AL524" s="6">
        <v>458</v>
      </c>
      <c r="AM524" s="6">
        <v>39</v>
      </c>
      <c r="AN524" s="6">
        <v>25</v>
      </c>
      <c r="AO524" s="6">
        <v>0</v>
      </c>
      <c r="AP524" s="6">
        <v>69</v>
      </c>
      <c r="AQ524" s="6">
        <v>200</v>
      </c>
      <c r="AR524" s="6">
        <v>108</v>
      </c>
      <c r="AS524" s="6">
        <v>12.148481439820022</v>
      </c>
      <c r="AT524" s="138">
        <v>5</v>
      </c>
      <c r="AU524" s="138">
        <v>0</v>
      </c>
      <c r="AV524" s="138">
        <v>0</v>
      </c>
      <c r="AW524" s="138">
        <v>2</v>
      </c>
      <c r="AX524" s="138">
        <v>7</v>
      </c>
      <c r="AY524" s="6">
        <v>15.927189988623436</v>
      </c>
      <c r="AZ524" s="6">
        <v>6</v>
      </c>
      <c r="BA524" s="6">
        <v>2.3622047244094486</v>
      </c>
      <c r="BB524" s="6">
        <v>14</v>
      </c>
      <c r="BC524" s="6">
        <v>19</v>
      </c>
      <c r="BD524" s="6">
        <v>2.1229050279329607</v>
      </c>
      <c r="BE524" s="6">
        <v>0</v>
      </c>
      <c r="BF524" s="6">
        <v>0</v>
      </c>
      <c r="BG524" s="6">
        <v>3</v>
      </c>
      <c r="BH524" s="6">
        <v>0.56497175141242939</v>
      </c>
      <c r="BI524" s="6">
        <v>16</v>
      </c>
      <c r="BJ524" s="6">
        <v>11.851851851851853</v>
      </c>
      <c r="BK524" s="6">
        <v>134</v>
      </c>
    </row>
    <row r="525" spans="1:63" x14ac:dyDescent="0.35">
      <c r="A525" s="28">
        <v>519</v>
      </c>
      <c r="C525" s="18" t="s">
        <v>28</v>
      </c>
      <c r="D525" s="15">
        <v>14</v>
      </c>
      <c r="E525" s="19">
        <v>0</v>
      </c>
      <c r="F525" s="19">
        <v>0</v>
      </c>
      <c r="G525" s="19">
        <v>0</v>
      </c>
      <c r="H525" s="19">
        <v>14</v>
      </c>
      <c r="I525" s="19">
        <v>0</v>
      </c>
      <c r="J525" s="20">
        <v>50</v>
      </c>
      <c r="K525" s="20">
        <v>3</v>
      </c>
      <c r="L525" s="20">
        <v>25</v>
      </c>
      <c r="M525" s="19">
        <v>0</v>
      </c>
      <c r="N525" s="20">
        <v>0</v>
      </c>
      <c r="O525" s="20">
        <v>0</v>
      </c>
      <c r="P525" s="20">
        <v>0</v>
      </c>
      <c r="Q525" s="20">
        <v>54.54545454545454</v>
      </c>
      <c r="R525" s="19">
        <v>0</v>
      </c>
      <c r="S525" s="20">
        <v>0</v>
      </c>
      <c r="T525" s="19">
        <v>0</v>
      </c>
      <c r="U525" s="20">
        <v>0</v>
      </c>
      <c r="V525" s="19">
        <v>0</v>
      </c>
      <c r="W525" s="20">
        <v>0</v>
      </c>
      <c r="X525" s="19">
        <v>0</v>
      </c>
      <c r="Y525" s="20">
        <v>0</v>
      </c>
      <c r="Z525" s="20">
        <v>50</v>
      </c>
      <c r="AA525" s="20">
        <v>0</v>
      </c>
      <c r="AB525" s="19">
        <v>3</v>
      </c>
      <c r="AC525" s="20">
        <v>42.857142857142854</v>
      </c>
      <c r="AD525" s="20">
        <v>0</v>
      </c>
      <c r="AE525" s="20">
        <v>0</v>
      </c>
      <c r="AF525" s="20">
        <v>0</v>
      </c>
      <c r="AG525" s="20">
        <v>40</v>
      </c>
      <c r="AH525" s="20">
        <v>0</v>
      </c>
      <c r="AI525" s="20">
        <v>0</v>
      </c>
      <c r="AJ525" s="3">
        <v>0</v>
      </c>
      <c r="AK525" s="6">
        <v>0</v>
      </c>
      <c r="AL525" s="6">
        <v>0</v>
      </c>
      <c r="AM525" s="6">
        <v>0</v>
      </c>
      <c r="AN525" s="6">
        <v>14</v>
      </c>
      <c r="AO525" s="6">
        <v>0</v>
      </c>
      <c r="AP525" s="6">
        <v>0</v>
      </c>
      <c r="AQ525" s="6">
        <v>0</v>
      </c>
      <c r="AR525" s="6">
        <v>3</v>
      </c>
      <c r="AS525" s="6">
        <v>37.5</v>
      </c>
      <c r="AT525" s="138">
        <v>1</v>
      </c>
      <c r="AU525" s="138">
        <v>0</v>
      </c>
      <c r="AV525" s="138">
        <v>0</v>
      </c>
      <c r="AW525" s="138">
        <v>0</v>
      </c>
      <c r="AX525" s="138">
        <v>1</v>
      </c>
      <c r="AY525" s="6">
        <v>50</v>
      </c>
      <c r="AZ525" s="6">
        <v>0</v>
      </c>
      <c r="BA525" s="6">
        <v>0</v>
      </c>
      <c r="BB525" s="6">
        <v>0</v>
      </c>
      <c r="BC525" s="6">
        <v>3</v>
      </c>
      <c r="BD525" s="6">
        <v>37.5</v>
      </c>
      <c r="BE525" s="6">
        <v>0</v>
      </c>
      <c r="BF525" s="6">
        <v>0</v>
      </c>
      <c r="BG525" s="6">
        <v>3</v>
      </c>
      <c r="BH525" s="6">
        <v>37.5</v>
      </c>
      <c r="BI525" s="6">
        <v>0</v>
      </c>
      <c r="BJ525" s="6">
        <v>0</v>
      </c>
      <c r="BK525" s="6">
        <v>0</v>
      </c>
    </row>
    <row r="526" spans="1:63" x14ac:dyDescent="0.35">
      <c r="A526" s="28">
        <v>520</v>
      </c>
      <c r="C526" s="18" t="s">
        <v>25</v>
      </c>
      <c r="D526" s="15">
        <v>678</v>
      </c>
      <c r="E526" s="19">
        <v>6</v>
      </c>
      <c r="F526" s="19">
        <v>24</v>
      </c>
      <c r="G526" s="19">
        <v>30</v>
      </c>
      <c r="H526" s="19">
        <v>431</v>
      </c>
      <c r="I526" s="19">
        <v>188</v>
      </c>
      <c r="J526" s="20">
        <v>51.769911504424783</v>
      </c>
      <c r="K526" s="20">
        <v>11</v>
      </c>
      <c r="L526" s="20">
        <v>5.9782608695652177</v>
      </c>
      <c r="M526" s="19">
        <v>0</v>
      </c>
      <c r="N526" s="20">
        <v>0</v>
      </c>
      <c r="O526" s="20">
        <v>20</v>
      </c>
      <c r="P526" s="20">
        <v>85.714285714285708</v>
      </c>
      <c r="Q526" s="20">
        <v>7.5320512820512819</v>
      </c>
      <c r="R526" s="19">
        <v>0</v>
      </c>
      <c r="S526" s="20">
        <v>0</v>
      </c>
      <c r="T526" s="19">
        <v>0</v>
      </c>
      <c r="U526" s="20">
        <v>0</v>
      </c>
      <c r="V526" s="19">
        <v>0</v>
      </c>
      <c r="W526" s="20">
        <v>0</v>
      </c>
      <c r="X526" s="19">
        <v>0</v>
      </c>
      <c r="Y526" s="20">
        <v>0</v>
      </c>
      <c r="Z526" s="20">
        <v>18.032786885245901</v>
      </c>
      <c r="AA526" s="20">
        <v>69.945355191256837</v>
      </c>
      <c r="AB526" s="19">
        <v>30</v>
      </c>
      <c r="AC526" s="20">
        <v>7.5376884422110546</v>
      </c>
      <c r="AD526" s="20">
        <v>89.054726368159209</v>
      </c>
      <c r="AE526" s="20">
        <v>76.991150442477874</v>
      </c>
      <c r="AF526" s="20">
        <v>81.818181818181827</v>
      </c>
      <c r="AG526" s="20">
        <v>81.29675810473816</v>
      </c>
      <c r="AH526" s="20">
        <v>17.827298050139277</v>
      </c>
      <c r="AI526" s="20">
        <v>49.582172701949858</v>
      </c>
      <c r="AJ526" s="3">
        <v>868.75</v>
      </c>
      <c r="AK526" s="6">
        <v>213</v>
      </c>
      <c r="AL526" s="6">
        <v>273</v>
      </c>
      <c r="AM526" s="6">
        <v>133</v>
      </c>
      <c r="AN526" s="6">
        <v>4</v>
      </c>
      <c r="AO526" s="6">
        <v>0</v>
      </c>
      <c r="AP526" s="6">
        <v>0</v>
      </c>
      <c r="AQ526" s="6">
        <v>33</v>
      </c>
      <c r="AR526" s="6">
        <v>45</v>
      </c>
      <c r="AS526" s="6">
        <v>6.7975830815709974</v>
      </c>
      <c r="AT526" s="138">
        <v>2</v>
      </c>
      <c r="AU526" s="138">
        <v>0</v>
      </c>
      <c r="AV526" s="138">
        <v>0</v>
      </c>
      <c r="AW526" s="138">
        <v>1</v>
      </c>
      <c r="AX526" s="138">
        <v>3</v>
      </c>
      <c r="AY526" s="6">
        <v>24.525316455696203</v>
      </c>
      <c r="AZ526" s="6">
        <v>0</v>
      </c>
      <c r="BA526" s="6">
        <v>0</v>
      </c>
      <c r="BB526" s="6">
        <v>16</v>
      </c>
      <c r="BC526" s="6">
        <v>17</v>
      </c>
      <c r="BD526" s="6">
        <v>2.526002971768202</v>
      </c>
      <c r="BE526" s="6">
        <v>0</v>
      </c>
      <c r="BF526" s="6">
        <v>0</v>
      </c>
      <c r="BG526" s="6">
        <v>7</v>
      </c>
      <c r="BH526" s="6">
        <v>1.6203703703703702</v>
      </c>
      <c r="BI526" s="6">
        <v>6</v>
      </c>
      <c r="BJ526" s="6">
        <v>3.278688524590164</v>
      </c>
      <c r="BK526" s="6">
        <v>30</v>
      </c>
    </row>
    <row r="527" spans="1:63" x14ac:dyDescent="0.35">
      <c r="A527" s="28">
        <v>521</v>
      </c>
      <c r="C527" s="18" t="s">
        <v>11</v>
      </c>
      <c r="D527" s="15">
        <v>63</v>
      </c>
      <c r="E527" s="19">
        <v>0</v>
      </c>
      <c r="F527" s="19">
        <v>0</v>
      </c>
      <c r="G527" s="19">
        <v>3</v>
      </c>
      <c r="H527" s="19">
        <v>44</v>
      </c>
      <c r="I527" s="19">
        <v>13</v>
      </c>
      <c r="J527" s="20">
        <v>60.317460317460316</v>
      </c>
      <c r="K527" s="20">
        <v>0</v>
      </c>
      <c r="L527" s="20">
        <v>0</v>
      </c>
      <c r="M527" s="19">
        <v>0</v>
      </c>
      <c r="N527" s="20">
        <v>0</v>
      </c>
      <c r="O527" s="20">
        <v>3</v>
      </c>
      <c r="P527" s="20">
        <v>100</v>
      </c>
      <c r="Q527" s="20">
        <v>5.2631578947368416</v>
      </c>
      <c r="R527" s="19">
        <v>0</v>
      </c>
      <c r="S527" s="20">
        <v>0</v>
      </c>
      <c r="T527" s="19">
        <v>0</v>
      </c>
      <c r="U527" s="20">
        <v>0</v>
      </c>
      <c r="V527" s="19">
        <v>0</v>
      </c>
      <c r="W527" s="20">
        <v>0</v>
      </c>
      <c r="X527" s="19">
        <v>0</v>
      </c>
      <c r="Y527" s="20">
        <v>0</v>
      </c>
      <c r="Z527" s="20">
        <v>37.5</v>
      </c>
      <c r="AA527" s="20">
        <v>62.5</v>
      </c>
      <c r="AB527" s="19">
        <v>0</v>
      </c>
      <c r="AC527" s="20">
        <v>0</v>
      </c>
      <c r="AD527" s="20">
        <v>100</v>
      </c>
      <c r="AE527" s="20">
        <v>50</v>
      </c>
      <c r="AF527" s="20">
        <v>0</v>
      </c>
      <c r="AG527" s="20">
        <v>62.5</v>
      </c>
      <c r="AH527" s="20">
        <v>0</v>
      </c>
      <c r="AI527" s="20">
        <v>75</v>
      </c>
      <c r="AJ527" s="3">
        <v>675</v>
      </c>
      <c r="AK527" s="6">
        <v>0</v>
      </c>
      <c r="AL527" s="6">
        <v>63</v>
      </c>
      <c r="AM527" s="6">
        <v>0</v>
      </c>
      <c r="AN527" s="6">
        <v>0</v>
      </c>
      <c r="AO527" s="6">
        <v>0</v>
      </c>
      <c r="AP527" s="6">
        <v>0</v>
      </c>
      <c r="AQ527" s="6">
        <v>0</v>
      </c>
      <c r="AR527" s="6">
        <v>0</v>
      </c>
      <c r="AS527" s="6">
        <v>0</v>
      </c>
      <c r="AT527" s="138">
        <v>0</v>
      </c>
      <c r="AU527" s="138">
        <v>0</v>
      </c>
      <c r="AV527" s="138">
        <v>0</v>
      </c>
      <c r="AW527" s="138">
        <v>0</v>
      </c>
      <c r="AX527" s="138">
        <v>0</v>
      </c>
      <c r="AY527" s="6">
        <v>43.39622641509434</v>
      </c>
      <c r="AZ527" s="6">
        <v>0</v>
      </c>
      <c r="BA527" s="6">
        <v>0</v>
      </c>
      <c r="BB527" s="6">
        <v>0</v>
      </c>
      <c r="BC527" s="6">
        <v>9</v>
      </c>
      <c r="BD527" s="6">
        <v>15.254237288135593</v>
      </c>
      <c r="BE527" s="6">
        <v>0</v>
      </c>
      <c r="BF527" s="6">
        <v>0</v>
      </c>
      <c r="BG527" s="6">
        <v>4</v>
      </c>
      <c r="BH527" s="6">
        <v>9.7560975609756095</v>
      </c>
      <c r="BI527" s="6">
        <v>3</v>
      </c>
      <c r="BJ527" s="6">
        <v>21.428571428571427</v>
      </c>
      <c r="BK527" s="6">
        <v>3</v>
      </c>
    </row>
    <row r="528" spans="1:63" x14ac:dyDescent="0.35">
      <c r="A528" s="28">
        <v>522</v>
      </c>
      <c r="C528" s="18" t="s">
        <v>281</v>
      </c>
      <c r="D528" s="15">
        <v>55</v>
      </c>
      <c r="E528" s="19">
        <v>0</v>
      </c>
      <c r="F528" s="19">
        <v>0</v>
      </c>
      <c r="G528" s="19">
        <v>0</v>
      </c>
      <c r="H528" s="19">
        <v>49</v>
      </c>
      <c r="I528" s="19">
        <v>11</v>
      </c>
      <c r="J528" s="20">
        <v>58.18181818181818</v>
      </c>
      <c r="K528" s="20">
        <v>0</v>
      </c>
      <c r="L528" s="20">
        <v>0</v>
      </c>
      <c r="M528" s="19">
        <v>0</v>
      </c>
      <c r="N528" s="20">
        <v>0</v>
      </c>
      <c r="O528" s="20">
        <v>0</v>
      </c>
      <c r="P528" s="20">
        <v>100</v>
      </c>
      <c r="Q528" s="20">
        <v>32.653061224489797</v>
      </c>
      <c r="R528" s="19">
        <v>0</v>
      </c>
      <c r="S528" s="20">
        <v>0</v>
      </c>
      <c r="T528" s="19">
        <v>0</v>
      </c>
      <c r="U528" s="20">
        <v>0</v>
      </c>
      <c r="V528" s="19">
        <v>0</v>
      </c>
      <c r="W528" s="20">
        <v>0</v>
      </c>
      <c r="X528" s="19">
        <v>0</v>
      </c>
      <c r="Y528" s="20">
        <v>0</v>
      </c>
      <c r="Z528" s="20">
        <v>0</v>
      </c>
      <c r="AA528" s="20">
        <v>68.421052631578945</v>
      </c>
      <c r="AB528" s="19">
        <v>0</v>
      </c>
      <c r="AC528" s="20">
        <v>0</v>
      </c>
      <c r="AD528" s="20">
        <v>69.230769230769226</v>
      </c>
      <c r="AE528" s="20">
        <v>67.64705882352942</v>
      </c>
      <c r="AF528" s="20">
        <v>0</v>
      </c>
      <c r="AG528" s="20">
        <v>55.319148936170215</v>
      </c>
      <c r="AH528" s="20">
        <v>12.903225806451612</v>
      </c>
      <c r="AI528" s="20">
        <v>77.41935483870968</v>
      </c>
      <c r="AJ528" s="3">
        <v>491.66666666666663</v>
      </c>
      <c r="AK528" s="6">
        <v>7</v>
      </c>
      <c r="AL528" s="6">
        <v>30</v>
      </c>
      <c r="AM528" s="6">
        <v>0</v>
      </c>
      <c r="AN528" s="6">
        <v>0</v>
      </c>
      <c r="AO528" s="6">
        <v>0</v>
      </c>
      <c r="AP528" s="6">
        <v>0</v>
      </c>
      <c r="AQ528" s="6">
        <v>15</v>
      </c>
      <c r="AR528" s="6">
        <v>0</v>
      </c>
      <c r="AS528" s="6">
        <v>0</v>
      </c>
      <c r="AT528" s="138"/>
      <c r="AU528" s="138"/>
      <c r="AV528" s="138"/>
      <c r="AW528" s="138"/>
      <c r="AX528" s="138"/>
      <c r="AY528" s="6">
        <v>8.064516129032258</v>
      </c>
      <c r="AZ528" s="6">
        <v>0</v>
      </c>
      <c r="BA528" s="6">
        <v>0</v>
      </c>
      <c r="BB528" s="6">
        <v>0</v>
      </c>
      <c r="BC528" s="6">
        <v>23</v>
      </c>
      <c r="BD528" s="6">
        <v>43.39622641509434</v>
      </c>
      <c r="BE528" s="6">
        <v>0</v>
      </c>
      <c r="BF528" s="6">
        <v>0</v>
      </c>
      <c r="BG528" s="6">
        <v>14</v>
      </c>
      <c r="BH528" s="6">
        <v>31.818181818181817</v>
      </c>
      <c r="BI528" s="6">
        <v>11</v>
      </c>
      <c r="BJ528" s="6">
        <v>100</v>
      </c>
      <c r="BK528" s="6">
        <v>0</v>
      </c>
    </row>
    <row r="529" spans="1:63" x14ac:dyDescent="0.35">
      <c r="A529" s="28">
        <v>523</v>
      </c>
      <c r="C529" s="18" t="s">
        <v>14</v>
      </c>
      <c r="D529" s="15">
        <v>173</v>
      </c>
      <c r="E529" s="19">
        <v>0</v>
      </c>
      <c r="F529" s="19">
        <v>0</v>
      </c>
      <c r="G529" s="19">
        <v>6</v>
      </c>
      <c r="H529" s="19">
        <v>125</v>
      </c>
      <c r="I529" s="19">
        <v>42</v>
      </c>
      <c r="J529" s="20">
        <v>51.445086705202314</v>
      </c>
      <c r="K529" s="20">
        <v>7</v>
      </c>
      <c r="L529" s="20">
        <v>21.875</v>
      </c>
      <c r="M529" s="19">
        <v>0</v>
      </c>
      <c r="N529" s="20">
        <v>0</v>
      </c>
      <c r="O529" s="20">
        <v>21</v>
      </c>
      <c r="P529" s="20">
        <v>78.260869565217391</v>
      </c>
      <c r="Q529" s="20">
        <v>37.804878048780488</v>
      </c>
      <c r="R529" s="19">
        <v>0</v>
      </c>
      <c r="S529" s="20">
        <v>0</v>
      </c>
      <c r="T529" s="19">
        <v>0</v>
      </c>
      <c r="U529" s="20">
        <v>0</v>
      </c>
      <c r="V529" s="19">
        <v>0</v>
      </c>
      <c r="W529" s="118">
        <v>0</v>
      </c>
      <c r="X529" s="118">
        <v>0</v>
      </c>
      <c r="Y529" s="118">
        <v>0</v>
      </c>
      <c r="Z529" s="20">
        <v>25.714285714285712</v>
      </c>
      <c r="AA529" s="20">
        <v>48.571428571428569</v>
      </c>
      <c r="AB529" s="19">
        <v>5</v>
      </c>
      <c r="AC529" s="20">
        <v>6.024096385542169</v>
      </c>
      <c r="AD529" s="20">
        <v>67.857142857142861</v>
      </c>
      <c r="AE529" s="20">
        <v>57.352941176470587</v>
      </c>
      <c r="AF529" s="20">
        <v>100</v>
      </c>
      <c r="AG529" s="20">
        <v>60</v>
      </c>
      <c r="AH529" s="20">
        <v>21.621621621621621</v>
      </c>
      <c r="AI529" s="20">
        <v>41.891891891891895</v>
      </c>
      <c r="AJ529" s="3">
        <v>588.23529411764707</v>
      </c>
      <c r="AK529" s="6">
        <v>0</v>
      </c>
      <c r="AL529" s="6">
        <v>59</v>
      </c>
      <c r="AM529" s="6">
        <v>0</v>
      </c>
      <c r="AN529" s="6">
        <v>76</v>
      </c>
      <c r="AO529" s="6">
        <v>0</v>
      </c>
      <c r="AP529" s="6">
        <v>0</v>
      </c>
      <c r="AQ529" s="6">
        <v>30</v>
      </c>
      <c r="AR529" s="6">
        <v>6</v>
      </c>
      <c r="AS529" s="6">
        <v>3.5294117647058822</v>
      </c>
      <c r="AT529" s="138">
        <v>0</v>
      </c>
      <c r="AU529" s="138">
        <v>0</v>
      </c>
      <c r="AV529" s="138">
        <v>0</v>
      </c>
      <c r="AW529" s="138">
        <v>0</v>
      </c>
      <c r="AX529" s="138">
        <v>0</v>
      </c>
      <c r="AY529" s="6">
        <v>28.994082840236686</v>
      </c>
      <c r="AZ529" s="6">
        <v>0</v>
      </c>
      <c r="BA529" s="6">
        <v>0</v>
      </c>
      <c r="BB529" s="6">
        <v>3</v>
      </c>
      <c r="BC529" s="6">
        <v>36</v>
      </c>
      <c r="BD529" s="6">
        <v>21.052631578947366</v>
      </c>
      <c r="BE529" s="6">
        <v>0</v>
      </c>
      <c r="BF529" s="6">
        <v>0</v>
      </c>
      <c r="BG529" s="6">
        <v>13</v>
      </c>
      <c r="BH529" s="6">
        <v>11.304347826086957</v>
      </c>
      <c r="BI529" s="6">
        <v>25</v>
      </c>
      <c r="BJ529" s="6">
        <v>54.347826086956516</v>
      </c>
      <c r="BK529" s="6">
        <v>6</v>
      </c>
    </row>
    <row r="530" spans="1:63" x14ac:dyDescent="0.35">
      <c r="A530" s="28">
        <v>524</v>
      </c>
      <c r="C530" s="18" t="s">
        <v>18</v>
      </c>
      <c r="D530" s="15">
        <v>1022</v>
      </c>
      <c r="E530" s="19">
        <v>0</v>
      </c>
      <c r="F530" s="19">
        <v>7</v>
      </c>
      <c r="G530" s="19">
        <v>54</v>
      </c>
      <c r="H530" s="19">
        <v>806</v>
      </c>
      <c r="I530" s="19">
        <v>161</v>
      </c>
      <c r="J530" s="20">
        <v>56.457925636007836</v>
      </c>
      <c r="K530" s="20">
        <v>25</v>
      </c>
      <c r="L530" s="20">
        <v>8.4459459459459456</v>
      </c>
      <c r="M530" s="19">
        <v>4</v>
      </c>
      <c r="N530" s="20">
        <v>14.814814814814813</v>
      </c>
      <c r="O530" s="20">
        <v>78</v>
      </c>
      <c r="P530" s="20">
        <v>89.87341772151899</v>
      </c>
      <c r="Q530" s="20">
        <v>24.272818455366099</v>
      </c>
      <c r="R530" s="19">
        <v>3</v>
      </c>
      <c r="S530" s="20">
        <v>9.67741935483871</v>
      </c>
      <c r="T530" s="19">
        <v>0</v>
      </c>
      <c r="U530" s="20">
        <v>0</v>
      </c>
      <c r="V530" s="19">
        <v>0</v>
      </c>
      <c r="W530" s="118">
        <v>0</v>
      </c>
      <c r="X530" s="118">
        <v>5</v>
      </c>
      <c r="Y530" s="118">
        <v>13.888888888888889</v>
      </c>
      <c r="Z530" s="118">
        <v>14.0893470790378</v>
      </c>
      <c r="AA530" s="118">
        <v>60.824742268041234</v>
      </c>
      <c r="AB530" s="19">
        <v>42</v>
      </c>
      <c r="AC530" s="20">
        <v>6.431852986217458</v>
      </c>
      <c r="AD530" s="20">
        <v>80.779944289693589</v>
      </c>
      <c r="AE530" s="20">
        <v>66.890380313199103</v>
      </c>
      <c r="AF530" s="20">
        <v>33.333333333333329</v>
      </c>
      <c r="AG530" s="20">
        <v>74.567243675099874</v>
      </c>
      <c r="AH530" s="20">
        <v>28.547008547008545</v>
      </c>
      <c r="AI530" s="20">
        <v>38.974358974358978</v>
      </c>
      <c r="AJ530" s="3">
        <v>615.71428571428578</v>
      </c>
      <c r="AK530" s="6">
        <v>439</v>
      </c>
      <c r="AL530" s="6">
        <v>176</v>
      </c>
      <c r="AM530" s="6">
        <v>0</v>
      </c>
      <c r="AN530" s="6">
        <v>4</v>
      </c>
      <c r="AO530" s="6">
        <v>0</v>
      </c>
      <c r="AP530" s="6">
        <v>7</v>
      </c>
      <c r="AQ530" s="6">
        <v>360</v>
      </c>
      <c r="AR530" s="6">
        <v>79</v>
      </c>
      <c r="AS530" s="6">
        <v>7.9237713139418258</v>
      </c>
      <c r="AT530" s="138">
        <v>4</v>
      </c>
      <c r="AU530" s="138">
        <v>0</v>
      </c>
      <c r="AV530" s="138">
        <v>2</v>
      </c>
      <c r="AW530" s="138">
        <v>2</v>
      </c>
      <c r="AX530" s="138">
        <v>8</v>
      </c>
      <c r="AY530" s="6">
        <v>15.460852329038651</v>
      </c>
      <c r="AZ530" s="6">
        <v>0</v>
      </c>
      <c r="BA530" s="6">
        <v>0</v>
      </c>
      <c r="BB530" s="6">
        <v>11</v>
      </c>
      <c r="BC530" s="6">
        <v>270</v>
      </c>
      <c r="BD530" s="6">
        <v>26.392961876832842</v>
      </c>
      <c r="BE530" s="6">
        <v>12</v>
      </c>
      <c r="BF530" s="6">
        <v>20.689655172413794</v>
      </c>
      <c r="BG530" s="6">
        <v>151</v>
      </c>
      <c r="BH530" s="6">
        <v>18.734491315136477</v>
      </c>
      <c r="BI530" s="6">
        <v>104</v>
      </c>
      <c r="BJ530" s="6">
        <v>67.973856209150327</v>
      </c>
      <c r="BK530" s="6">
        <v>54</v>
      </c>
    </row>
    <row r="531" spans="1:63" x14ac:dyDescent="0.35">
      <c r="A531" s="28">
        <v>525</v>
      </c>
      <c r="C531" s="18"/>
      <c r="D531" s="15"/>
      <c r="E531" s="19"/>
      <c r="F531" s="19"/>
      <c r="G531" s="19"/>
      <c r="H531" s="19"/>
      <c r="I531" s="19"/>
      <c r="J531" s="20"/>
      <c r="K531" s="20"/>
      <c r="L531" s="20"/>
      <c r="M531" s="19"/>
      <c r="N531" s="20"/>
      <c r="O531" s="20"/>
      <c r="P531" s="20"/>
      <c r="Q531" s="20"/>
      <c r="R531" s="19"/>
      <c r="S531" s="20"/>
      <c r="T531" s="19">
        <v>56</v>
      </c>
      <c r="U531" s="20">
        <v>7.0351758793969852</v>
      </c>
      <c r="V531" s="19">
        <v>89</v>
      </c>
      <c r="W531" s="118">
        <v>12.343966712898752</v>
      </c>
      <c r="X531" s="118">
        <v>141</v>
      </c>
      <c r="Y531" s="118">
        <v>9.2885375494071152</v>
      </c>
      <c r="Z531" s="20">
        <v>12.897903726708075</v>
      </c>
      <c r="AA531" s="20">
        <v>67.701863354037258</v>
      </c>
      <c r="AB531" s="19">
        <v>1349</v>
      </c>
      <c r="AC531" s="20">
        <v>8.0340658686200932</v>
      </c>
      <c r="AD531" s="20">
        <v>79.113331251951294</v>
      </c>
      <c r="AE531" s="20">
        <v>59.812923710632461</v>
      </c>
      <c r="AF531" s="20">
        <v>52.568776930725889</v>
      </c>
      <c r="AG531" s="20">
        <v>72.047621734469331</v>
      </c>
      <c r="AH531" s="20">
        <v>19.779202750049578</v>
      </c>
      <c r="AI531" s="20">
        <v>48.859654921663257</v>
      </c>
      <c r="AJ531" s="3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>
        <v>33.149171270718227</v>
      </c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</row>
    <row r="532" spans="1:63" x14ac:dyDescent="0.35">
      <c r="A532" s="28">
        <v>526</v>
      </c>
      <c r="B532" s="21" t="s">
        <v>46</v>
      </c>
      <c r="C532" s="18" t="s">
        <v>26</v>
      </c>
      <c r="D532" s="15">
        <v>90</v>
      </c>
      <c r="E532" s="19">
        <v>0</v>
      </c>
      <c r="F532" s="19">
        <v>0</v>
      </c>
      <c r="G532" s="19">
        <v>24</v>
      </c>
      <c r="H532" s="19">
        <v>62</v>
      </c>
      <c r="I532" s="19">
        <v>3</v>
      </c>
      <c r="J532" s="20">
        <v>7.7777777777777777</v>
      </c>
      <c r="K532" s="20">
        <v>4</v>
      </c>
      <c r="L532" s="20">
        <v>7.6923076923076925</v>
      </c>
      <c r="M532" s="19">
        <v>0</v>
      </c>
      <c r="N532" s="20">
        <v>0</v>
      </c>
      <c r="O532" s="20">
        <v>0</v>
      </c>
      <c r="P532" s="20">
        <v>0</v>
      </c>
      <c r="Q532" s="20">
        <v>58.888888888888893</v>
      </c>
      <c r="R532" s="19">
        <v>7</v>
      </c>
      <c r="S532" s="20">
        <v>31.818181818181817</v>
      </c>
      <c r="T532" s="19">
        <v>3</v>
      </c>
      <c r="U532" s="20">
        <v>14.285714285714285</v>
      </c>
      <c r="V532" s="19">
        <v>0</v>
      </c>
      <c r="W532" s="118">
        <v>0</v>
      </c>
      <c r="X532" s="118">
        <v>3</v>
      </c>
      <c r="Y532" s="118">
        <v>14.285714285714285</v>
      </c>
      <c r="Z532" s="20">
        <v>25</v>
      </c>
      <c r="AA532" s="20">
        <v>11.363636363636363</v>
      </c>
      <c r="AB532" s="19">
        <v>15</v>
      </c>
      <c r="AC532" s="20">
        <v>22.388059701492537</v>
      </c>
      <c r="AD532" s="20">
        <v>62.5</v>
      </c>
      <c r="AE532" s="20">
        <v>55.555555555555557</v>
      </c>
      <c r="AF532" s="20">
        <v>56.666666666666664</v>
      </c>
      <c r="AG532" s="20">
        <v>71.05263157894737</v>
      </c>
      <c r="AH532" s="20">
        <v>66.666666666666657</v>
      </c>
      <c r="AI532" s="20">
        <v>11.76470588235294</v>
      </c>
      <c r="AJ532" s="3">
        <v>564.28571428571422</v>
      </c>
      <c r="AK532" s="6">
        <v>0</v>
      </c>
      <c r="AL532" s="6">
        <v>0</v>
      </c>
      <c r="AM532" s="6">
        <v>0</v>
      </c>
      <c r="AN532" s="6">
        <v>78</v>
      </c>
      <c r="AO532" s="6">
        <v>0</v>
      </c>
      <c r="AP532" s="6">
        <v>0</v>
      </c>
      <c r="AQ532" s="6">
        <v>10</v>
      </c>
      <c r="AR532" s="6">
        <v>40</v>
      </c>
      <c r="AS532" s="6">
        <v>43.956043956043956</v>
      </c>
      <c r="AT532" s="138">
        <v>4</v>
      </c>
      <c r="AU532" s="138">
        <v>2</v>
      </c>
      <c r="AV532" s="138">
        <v>0</v>
      </c>
      <c r="AW532" s="138">
        <v>0</v>
      </c>
      <c r="AX532" s="138">
        <v>6</v>
      </c>
      <c r="AY532" s="6">
        <v>100</v>
      </c>
      <c r="AZ532" s="6">
        <v>0</v>
      </c>
      <c r="BA532" s="6">
        <v>0</v>
      </c>
      <c r="BB532" s="6">
        <v>3</v>
      </c>
      <c r="BC532" s="6">
        <v>18</v>
      </c>
      <c r="BD532" s="6">
        <v>20.224719101123593</v>
      </c>
      <c r="BE532" s="6">
        <v>0</v>
      </c>
      <c r="BF532" s="6">
        <v>0</v>
      </c>
      <c r="BG532" s="6">
        <v>11</v>
      </c>
      <c r="BH532" s="6">
        <v>18.64406779661017</v>
      </c>
      <c r="BI532" s="6">
        <v>3</v>
      </c>
      <c r="BJ532" s="6">
        <v>100</v>
      </c>
      <c r="BK532" s="6">
        <v>24</v>
      </c>
    </row>
    <row r="533" spans="1:63" x14ac:dyDescent="0.35">
      <c r="A533" s="28">
        <v>527</v>
      </c>
      <c r="C533" s="18" t="s">
        <v>22</v>
      </c>
      <c r="D533" s="15">
        <v>573</v>
      </c>
      <c r="E533" s="19">
        <v>22</v>
      </c>
      <c r="F533" s="19">
        <v>33</v>
      </c>
      <c r="G533" s="19">
        <v>65</v>
      </c>
      <c r="H533" s="19">
        <v>463</v>
      </c>
      <c r="I533" s="19">
        <v>7</v>
      </c>
      <c r="J533" s="20">
        <v>37.172774869109951</v>
      </c>
      <c r="K533" s="20">
        <v>12</v>
      </c>
      <c r="L533" s="20">
        <v>2.7459954233409611</v>
      </c>
      <c r="M533" s="19">
        <v>12</v>
      </c>
      <c r="N533" s="20">
        <v>40</v>
      </c>
      <c r="O533" s="20">
        <v>7</v>
      </c>
      <c r="P533" s="20">
        <v>100</v>
      </c>
      <c r="Q533" s="20">
        <v>3.6053130929791273</v>
      </c>
      <c r="R533" s="19">
        <v>0</v>
      </c>
      <c r="S533" s="20">
        <v>0</v>
      </c>
      <c r="T533" s="19">
        <v>5</v>
      </c>
      <c r="U533" s="20">
        <v>12.820512820512819</v>
      </c>
      <c r="V533" s="19">
        <v>12</v>
      </c>
      <c r="W533" s="118">
        <v>42.857142857142854</v>
      </c>
      <c r="X533" s="118">
        <v>12</v>
      </c>
      <c r="Y533" s="118">
        <v>22.222222222222221</v>
      </c>
      <c r="Z533" s="20">
        <v>16.241299303944317</v>
      </c>
      <c r="AA533" s="20">
        <v>64.501160092807424</v>
      </c>
      <c r="AB533" s="19">
        <v>64</v>
      </c>
      <c r="AC533" s="20">
        <v>15.920398009950249</v>
      </c>
      <c r="AD533" s="20">
        <v>73.489932885906043</v>
      </c>
      <c r="AE533" s="20">
        <v>51.204819277108435</v>
      </c>
      <c r="AF533" s="20">
        <v>57.142857142857139</v>
      </c>
      <c r="AG533" s="20">
        <v>72.463768115942031</v>
      </c>
      <c r="AH533" s="20">
        <v>48.159509202453989</v>
      </c>
      <c r="AI533" s="20">
        <v>20.245398773006134</v>
      </c>
      <c r="AJ533" s="3">
        <v>498.07692307692309</v>
      </c>
      <c r="AK533" s="6">
        <v>3</v>
      </c>
      <c r="AL533" s="6">
        <v>10</v>
      </c>
      <c r="AM533" s="6">
        <v>34</v>
      </c>
      <c r="AN533" s="6">
        <v>488</v>
      </c>
      <c r="AO533" s="6">
        <v>0</v>
      </c>
      <c r="AP533" s="6">
        <v>0</v>
      </c>
      <c r="AQ533" s="6">
        <v>16</v>
      </c>
      <c r="AR533" s="6">
        <v>253</v>
      </c>
      <c r="AS533" s="6">
        <v>44.93783303730018</v>
      </c>
      <c r="AT533" s="138">
        <v>4</v>
      </c>
      <c r="AU533" s="138">
        <v>0</v>
      </c>
      <c r="AV533" s="138">
        <v>6</v>
      </c>
      <c r="AW533" s="138">
        <v>12</v>
      </c>
      <c r="AX533" s="138">
        <v>22</v>
      </c>
      <c r="AY533" s="6">
        <v>90.774907749077499</v>
      </c>
      <c r="AZ533" s="6">
        <v>0</v>
      </c>
      <c r="BA533" s="6">
        <v>0</v>
      </c>
      <c r="BB533" s="6">
        <v>0</v>
      </c>
      <c r="BC533" s="6">
        <v>54</v>
      </c>
      <c r="BD533" s="6">
        <v>9.44055944055944</v>
      </c>
      <c r="BE533" s="6">
        <v>4</v>
      </c>
      <c r="BF533" s="6">
        <v>5.8823529411764701</v>
      </c>
      <c r="BG533" s="6">
        <v>34</v>
      </c>
      <c r="BH533" s="6">
        <v>7.2805139186295502</v>
      </c>
      <c r="BI533" s="6">
        <v>0</v>
      </c>
      <c r="BJ533" s="6">
        <v>0</v>
      </c>
      <c r="BK533" s="6">
        <v>65</v>
      </c>
    </row>
    <row r="534" spans="1:63" x14ac:dyDescent="0.35">
      <c r="A534" s="28">
        <v>528</v>
      </c>
      <c r="C534" s="18" t="s">
        <v>134</v>
      </c>
      <c r="D534" s="15">
        <v>191</v>
      </c>
      <c r="E534" s="19">
        <v>0</v>
      </c>
      <c r="F534" s="19">
        <v>3</v>
      </c>
      <c r="G534" s="19">
        <v>9</v>
      </c>
      <c r="H534" s="19">
        <v>117</v>
      </c>
      <c r="I534" s="19">
        <v>62</v>
      </c>
      <c r="J534" s="20">
        <v>53.403141361256544</v>
      </c>
      <c r="K534" s="20">
        <v>0</v>
      </c>
      <c r="L534" s="20">
        <v>0</v>
      </c>
      <c r="M534" s="19">
        <v>0</v>
      </c>
      <c r="N534" s="20">
        <v>0</v>
      </c>
      <c r="O534" s="20">
        <v>11</v>
      </c>
      <c r="P534" s="20">
        <v>100</v>
      </c>
      <c r="Q534" s="20">
        <v>26.55367231638418</v>
      </c>
      <c r="R534" s="19">
        <v>0</v>
      </c>
      <c r="S534" s="20">
        <v>0</v>
      </c>
      <c r="T534" s="19">
        <v>0</v>
      </c>
      <c r="U534" s="20">
        <v>0</v>
      </c>
      <c r="V534" s="19">
        <v>0</v>
      </c>
      <c r="W534" s="118">
        <v>0</v>
      </c>
      <c r="X534" s="118">
        <v>0</v>
      </c>
      <c r="Y534" s="118">
        <v>0</v>
      </c>
      <c r="Z534" s="118">
        <v>28.571428571428569</v>
      </c>
      <c r="AA534" s="118">
        <v>48.214285714285715</v>
      </c>
      <c r="AB534" s="19">
        <v>6</v>
      </c>
      <c r="AC534" s="20">
        <v>6.666666666666667</v>
      </c>
      <c r="AD534" s="20">
        <v>77.551020408163268</v>
      </c>
      <c r="AE534" s="20">
        <v>58.208955223880601</v>
      </c>
      <c r="AF534" s="20">
        <v>33.333333333333329</v>
      </c>
      <c r="AG534" s="20">
        <v>69.369369369369366</v>
      </c>
      <c r="AH534" s="20">
        <v>26.760563380281688</v>
      </c>
      <c r="AI534" s="20">
        <v>43.661971830985912</v>
      </c>
      <c r="AJ534" s="3">
        <v>461.90476190476193</v>
      </c>
      <c r="AK534" s="6">
        <v>0</v>
      </c>
      <c r="AL534" s="6">
        <v>84</v>
      </c>
      <c r="AM534" s="6">
        <v>0</v>
      </c>
      <c r="AN534" s="6">
        <v>41</v>
      </c>
      <c r="AO534" s="6">
        <v>0</v>
      </c>
      <c r="AP534" s="6">
        <v>0</v>
      </c>
      <c r="AQ534" s="6">
        <v>43</v>
      </c>
      <c r="AR534" s="6">
        <v>13</v>
      </c>
      <c r="AS534" s="6">
        <v>7.0652173913043477</v>
      </c>
      <c r="AT534" s="138">
        <v>0</v>
      </c>
      <c r="AU534" s="138">
        <v>0</v>
      </c>
      <c r="AV534" s="138">
        <v>0</v>
      </c>
      <c r="AW534" s="138">
        <v>0</v>
      </c>
      <c r="AX534" s="138">
        <v>0</v>
      </c>
      <c r="AY534" s="6">
        <v>37.634408602150536</v>
      </c>
      <c r="AZ534" s="6">
        <v>4</v>
      </c>
      <c r="BA534" s="6">
        <v>6.7796610169491522</v>
      </c>
      <c r="BB534" s="6">
        <v>17</v>
      </c>
      <c r="BC534" s="6">
        <v>47</v>
      </c>
      <c r="BD534" s="6">
        <v>25</v>
      </c>
      <c r="BE534" s="6">
        <v>0</v>
      </c>
      <c r="BF534" s="6">
        <v>0</v>
      </c>
      <c r="BG534" s="6">
        <v>19</v>
      </c>
      <c r="BH534" s="6">
        <v>15.833333333333332</v>
      </c>
      <c r="BI534" s="6">
        <v>29</v>
      </c>
      <c r="BJ534" s="6">
        <v>47.540983606557376</v>
      </c>
      <c r="BK534" s="6">
        <v>9</v>
      </c>
    </row>
    <row r="535" spans="1:63" x14ac:dyDescent="0.35">
      <c r="A535" s="28">
        <v>529</v>
      </c>
      <c r="C535" s="18" t="s">
        <v>137</v>
      </c>
      <c r="D535" s="15">
        <v>314</v>
      </c>
      <c r="E535" s="19">
        <v>3</v>
      </c>
      <c r="F535" s="19">
        <v>46</v>
      </c>
      <c r="G535" s="19">
        <v>47</v>
      </c>
      <c r="H535" s="19">
        <v>215</v>
      </c>
      <c r="I535" s="19">
        <v>3</v>
      </c>
      <c r="J535" s="20">
        <v>51.273885350318473</v>
      </c>
      <c r="K535" s="20">
        <v>7</v>
      </c>
      <c r="L535" s="20">
        <v>3.804347826086957</v>
      </c>
      <c r="M535" s="19">
        <v>4</v>
      </c>
      <c r="N535" s="20">
        <v>26.666666666666668</v>
      </c>
      <c r="O535" s="20">
        <v>7</v>
      </c>
      <c r="P535" s="20">
        <v>100</v>
      </c>
      <c r="Q535" s="20">
        <v>80.876494023904371</v>
      </c>
      <c r="R535" s="19">
        <v>13</v>
      </c>
      <c r="S535" s="20">
        <v>48.148148148148145</v>
      </c>
      <c r="T535" s="19">
        <v>0</v>
      </c>
      <c r="U535" s="20">
        <v>0</v>
      </c>
      <c r="V535" s="19">
        <v>0</v>
      </c>
      <c r="W535" s="118">
        <v>0</v>
      </c>
      <c r="X535" s="118">
        <v>6</v>
      </c>
      <c r="Y535" s="118">
        <v>25</v>
      </c>
      <c r="Z535" s="20">
        <v>9.8265895953757223</v>
      </c>
      <c r="AA535" s="20">
        <v>6.3583815028901727</v>
      </c>
      <c r="AB535" s="19">
        <v>25</v>
      </c>
      <c r="AC535" s="20">
        <v>16.33986928104575</v>
      </c>
      <c r="AD535" s="20">
        <v>76.31578947368422</v>
      </c>
      <c r="AE535" s="20">
        <v>22.857142857142858</v>
      </c>
      <c r="AF535" s="20">
        <v>42.105263157894733</v>
      </c>
      <c r="AG535" s="20">
        <v>62.650602409638559</v>
      </c>
      <c r="AH535" s="20">
        <v>72.89719626168224</v>
      </c>
      <c r="AI535" s="20">
        <v>11.214953271028037</v>
      </c>
      <c r="AJ535" s="3">
        <v>343.75</v>
      </c>
      <c r="AK535" s="6">
        <v>12</v>
      </c>
      <c r="AL535" s="6">
        <v>289</v>
      </c>
      <c r="AM535" s="6">
        <v>0</v>
      </c>
      <c r="AN535" s="6">
        <v>0</v>
      </c>
      <c r="AO535" s="6">
        <v>0</v>
      </c>
      <c r="AP535" s="6">
        <v>0</v>
      </c>
      <c r="AQ535" s="6">
        <v>3</v>
      </c>
      <c r="AR535" s="6">
        <v>207</v>
      </c>
      <c r="AS535" s="6">
        <v>65.506329113924053</v>
      </c>
      <c r="AT535" s="138">
        <v>2</v>
      </c>
      <c r="AU535" s="138">
        <v>11</v>
      </c>
      <c r="AV535" s="138">
        <v>1</v>
      </c>
      <c r="AW535" s="138">
        <v>0</v>
      </c>
      <c r="AX535" s="138">
        <v>14</v>
      </c>
      <c r="AY535" s="6">
        <v>92.10526315789474</v>
      </c>
      <c r="AZ535" s="6">
        <v>0</v>
      </c>
      <c r="BA535" s="6">
        <v>0</v>
      </c>
      <c r="BB535" s="6">
        <v>0</v>
      </c>
      <c r="BC535" s="6">
        <v>203</v>
      </c>
      <c r="BD535" s="6">
        <v>64.444444444444443</v>
      </c>
      <c r="BE535" s="6">
        <v>20</v>
      </c>
      <c r="BF535" s="6">
        <v>41.666666666666671</v>
      </c>
      <c r="BG535" s="6">
        <v>175</v>
      </c>
      <c r="BH535" s="6">
        <v>81.395348837209298</v>
      </c>
      <c r="BI535" s="6">
        <v>0</v>
      </c>
      <c r="BJ535" s="6">
        <v>0</v>
      </c>
      <c r="BK535" s="6">
        <v>47</v>
      </c>
    </row>
    <row r="536" spans="1:63" x14ac:dyDescent="0.35">
      <c r="A536" s="28">
        <v>530</v>
      </c>
      <c r="C536" s="18" t="s">
        <v>16</v>
      </c>
      <c r="D536" s="15">
        <v>117</v>
      </c>
      <c r="E536" s="19">
        <v>0</v>
      </c>
      <c r="F536" s="19">
        <v>5</v>
      </c>
      <c r="G536" s="19">
        <v>0</v>
      </c>
      <c r="H536" s="19">
        <v>88</v>
      </c>
      <c r="I536" s="19">
        <v>17</v>
      </c>
      <c r="J536" s="20">
        <v>50.427350427350426</v>
      </c>
      <c r="K536" s="20">
        <v>3</v>
      </c>
      <c r="L536" s="20">
        <v>9.67741935483871</v>
      </c>
      <c r="M536" s="19">
        <v>0</v>
      </c>
      <c r="N536" s="20">
        <v>0</v>
      </c>
      <c r="O536" s="20">
        <v>8</v>
      </c>
      <c r="P536" s="20">
        <v>100</v>
      </c>
      <c r="Q536" s="20">
        <v>48.214285714285715</v>
      </c>
      <c r="R536" s="19">
        <v>0</v>
      </c>
      <c r="S536" s="20">
        <v>0</v>
      </c>
      <c r="T536" s="19">
        <v>0</v>
      </c>
      <c r="U536" s="20">
        <v>0</v>
      </c>
      <c r="V536" s="19">
        <v>0</v>
      </c>
      <c r="W536" s="118">
        <v>0</v>
      </c>
      <c r="X536" s="118">
        <v>0</v>
      </c>
      <c r="Y536" s="118">
        <v>0</v>
      </c>
      <c r="Z536" s="20">
        <v>0</v>
      </c>
      <c r="AA536" s="20">
        <v>54.166666666666664</v>
      </c>
      <c r="AB536" s="19">
        <v>11</v>
      </c>
      <c r="AC536" s="20">
        <v>18.333333333333332</v>
      </c>
      <c r="AD536" s="20">
        <v>66.666666666666657</v>
      </c>
      <c r="AE536" s="20">
        <v>50</v>
      </c>
      <c r="AF536" s="20">
        <v>0</v>
      </c>
      <c r="AG536" s="20">
        <v>56.09756097560976</v>
      </c>
      <c r="AH536" s="20">
        <v>43.137254901960787</v>
      </c>
      <c r="AI536" s="20">
        <v>25.490196078431371</v>
      </c>
      <c r="AJ536" s="3">
        <v>440</v>
      </c>
      <c r="AK536" s="6">
        <v>68</v>
      </c>
      <c r="AL536" s="6">
        <v>10</v>
      </c>
      <c r="AM536" s="6">
        <v>0</v>
      </c>
      <c r="AN536" s="6">
        <v>0</v>
      </c>
      <c r="AO536" s="6">
        <v>0</v>
      </c>
      <c r="AP536" s="6">
        <v>0</v>
      </c>
      <c r="AQ536" s="6">
        <v>26</v>
      </c>
      <c r="AR536" s="6">
        <v>14</v>
      </c>
      <c r="AS536" s="6">
        <v>12.389380530973451</v>
      </c>
      <c r="AT536" s="138">
        <v>1</v>
      </c>
      <c r="AU536" s="138">
        <v>0</v>
      </c>
      <c r="AV536" s="138">
        <v>0</v>
      </c>
      <c r="AW536" s="138">
        <v>0</v>
      </c>
      <c r="AX536" s="138">
        <v>1</v>
      </c>
      <c r="AY536" s="6">
        <v>24.761904761904763</v>
      </c>
      <c r="AZ536" s="6">
        <v>0</v>
      </c>
      <c r="BA536" s="6">
        <v>0</v>
      </c>
      <c r="BB536" s="6">
        <v>3</v>
      </c>
      <c r="BC536" s="6">
        <v>36</v>
      </c>
      <c r="BD536" s="6">
        <v>32.727272727272727</v>
      </c>
      <c r="BE536" s="6">
        <v>0</v>
      </c>
      <c r="BF536" s="6">
        <v>0</v>
      </c>
      <c r="BG536" s="6">
        <v>24</v>
      </c>
      <c r="BH536" s="6">
        <v>25.531914893617021</v>
      </c>
      <c r="BI536" s="6">
        <v>16</v>
      </c>
      <c r="BJ536" s="6">
        <v>80</v>
      </c>
      <c r="BK536" s="6">
        <v>0</v>
      </c>
    </row>
    <row r="537" spans="1:63" x14ac:dyDescent="0.35">
      <c r="A537" s="28">
        <v>531</v>
      </c>
      <c r="C537" s="18" t="s">
        <v>138</v>
      </c>
      <c r="D537" s="15">
        <v>2321</v>
      </c>
      <c r="E537" s="19">
        <v>10</v>
      </c>
      <c r="F537" s="19">
        <v>42</v>
      </c>
      <c r="G537" s="19">
        <v>608</v>
      </c>
      <c r="H537" s="19">
        <v>1450</v>
      </c>
      <c r="I537" s="19">
        <v>230</v>
      </c>
      <c r="J537" s="20">
        <v>53.899181387333051</v>
      </c>
      <c r="K537" s="20">
        <v>57</v>
      </c>
      <c r="L537" s="20">
        <v>6.0638297872340425</v>
      </c>
      <c r="M537" s="19">
        <v>0</v>
      </c>
      <c r="N537" s="20">
        <v>0</v>
      </c>
      <c r="O537" s="20">
        <v>101</v>
      </c>
      <c r="P537" s="20">
        <v>76.415094339622641</v>
      </c>
      <c r="Q537" s="20">
        <v>13.962946226841391</v>
      </c>
      <c r="R537" s="19">
        <v>23</v>
      </c>
      <c r="S537" s="20">
        <v>4.5009784735812133</v>
      </c>
      <c r="T537" s="19">
        <v>11</v>
      </c>
      <c r="U537" s="20">
        <v>4.4715447154471546</v>
      </c>
      <c r="V537" s="19">
        <v>17</v>
      </c>
      <c r="W537" s="118">
        <v>6.5134099616858236</v>
      </c>
      <c r="X537" s="118">
        <v>26</v>
      </c>
      <c r="Y537" s="118">
        <v>5.1485148514851486</v>
      </c>
      <c r="Z537" s="20">
        <v>14.531754574811625</v>
      </c>
      <c r="AA537" s="20">
        <v>62.109795479009691</v>
      </c>
      <c r="AB537" s="19">
        <v>196</v>
      </c>
      <c r="AC537" s="20">
        <v>15.717722534081796</v>
      </c>
      <c r="AD537" s="20">
        <v>70.186335403726702</v>
      </c>
      <c r="AE537" s="20">
        <v>59.496855345911946</v>
      </c>
      <c r="AF537" s="20">
        <v>52.365930599369079</v>
      </c>
      <c r="AG537" s="20">
        <v>69.711090400745562</v>
      </c>
      <c r="AH537" s="20">
        <v>26.620825147347745</v>
      </c>
      <c r="AI537" s="20">
        <v>35.854616895874265</v>
      </c>
      <c r="AJ537" s="3">
        <v>359.40860215053766</v>
      </c>
      <c r="AK537" s="6">
        <v>323</v>
      </c>
      <c r="AL537" s="6">
        <v>133</v>
      </c>
      <c r="AM537" s="6">
        <v>0</v>
      </c>
      <c r="AN537" s="6">
        <v>20</v>
      </c>
      <c r="AO537" s="6">
        <v>0</v>
      </c>
      <c r="AP537" s="6">
        <v>6</v>
      </c>
      <c r="AQ537" s="6">
        <v>1726</v>
      </c>
      <c r="AR537" s="6">
        <v>869</v>
      </c>
      <c r="AS537" s="6">
        <v>38.794642857142861</v>
      </c>
      <c r="AT537" s="138">
        <v>8</v>
      </c>
      <c r="AU537" s="138">
        <v>0</v>
      </c>
      <c r="AV537" s="138">
        <v>20</v>
      </c>
      <c r="AW537" s="138">
        <v>9</v>
      </c>
      <c r="AX537" s="138">
        <v>37</v>
      </c>
      <c r="AY537" s="6">
        <v>47.426796805678798</v>
      </c>
      <c r="AZ537" s="6">
        <v>3</v>
      </c>
      <c r="BA537" s="6">
        <v>0.32292787944025836</v>
      </c>
      <c r="BB537" s="6">
        <v>24</v>
      </c>
      <c r="BC537" s="6">
        <v>778</v>
      </c>
      <c r="BD537" s="6">
        <v>33.650519031141869</v>
      </c>
      <c r="BE537" s="6">
        <v>94</v>
      </c>
      <c r="BF537" s="6">
        <v>15.640599001663894</v>
      </c>
      <c r="BG537" s="6">
        <v>476</v>
      </c>
      <c r="BH537" s="6">
        <v>33.147632311977716</v>
      </c>
      <c r="BI537" s="6">
        <v>190</v>
      </c>
      <c r="BJ537" s="6">
        <v>82.969432314410483</v>
      </c>
      <c r="BK537" s="6">
        <v>608</v>
      </c>
    </row>
    <row r="538" spans="1:63" x14ac:dyDescent="0.35">
      <c r="A538" s="28">
        <v>532</v>
      </c>
      <c r="C538" s="18" t="s">
        <v>2</v>
      </c>
      <c r="D538" s="15">
        <v>8</v>
      </c>
      <c r="E538" s="19">
        <v>0</v>
      </c>
      <c r="F538" s="19">
        <v>0</v>
      </c>
      <c r="G538" s="19">
        <v>0</v>
      </c>
      <c r="H538" s="19">
        <v>0</v>
      </c>
      <c r="I538" s="19">
        <v>0</v>
      </c>
      <c r="J538" s="20">
        <v>37.5</v>
      </c>
      <c r="K538" s="20">
        <v>0</v>
      </c>
      <c r="L538" s="20">
        <v>0</v>
      </c>
      <c r="M538" s="19">
        <v>0</v>
      </c>
      <c r="N538" s="20">
        <v>0</v>
      </c>
      <c r="O538" s="20">
        <v>4</v>
      </c>
      <c r="P538" s="20">
        <v>100</v>
      </c>
      <c r="Q538" s="20">
        <v>100</v>
      </c>
      <c r="R538" s="19">
        <v>0</v>
      </c>
      <c r="S538" s="20">
        <v>0</v>
      </c>
      <c r="T538" s="19">
        <v>0</v>
      </c>
      <c r="U538" s="20">
        <v>0</v>
      </c>
      <c r="V538" s="19">
        <v>0</v>
      </c>
      <c r="W538" s="118">
        <v>0</v>
      </c>
      <c r="X538" s="118">
        <v>0</v>
      </c>
      <c r="Y538" s="118">
        <v>0</v>
      </c>
      <c r="Z538" s="20">
        <v>0</v>
      </c>
      <c r="AA538" s="20">
        <v>0</v>
      </c>
      <c r="AB538" s="19">
        <v>0</v>
      </c>
      <c r="AC538" s="20">
        <v>0</v>
      </c>
      <c r="AD538" s="20">
        <v>0</v>
      </c>
      <c r="AE538" s="20">
        <v>100</v>
      </c>
      <c r="AF538" s="20">
        <v>0</v>
      </c>
      <c r="AG538" s="20">
        <v>0</v>
      </c>
      <c r="AH538" s="20">
        <v>0</v>
      </c>
      <c r="AI538" s="20">
        <v>0</v>
      </c>
      <c r="AJ538" s="3">
        <v>0</v>
      </c>
      <c r="AK538" s="6">
        <v>0</v>
      </c>
      <c r="AL538" s="6">
        <v>7</v>
      </c>
      <c r="AM538" s="6">
        <v>0</v>
      </c>
      <c r="AN538" s="6">
        <v>0</v>
      </c>
      <c r="AO538" s="6">
        <v>0</v>
      </c>
      <c r="AP538" s="6">
        <v>0</v>
      </c>
      <c r="AQ538" s="6">
        <v>3</v>
      </c>
      <c r="AR538" s="6">
        <v>0</v>
      </c>
      <c r="AS538" s="6">
        <v>0</v>
      </c>
      <c r="AT538" s="138"/>
      <c r="AU538" s="138"/>
      <c r="AV538" s="138"/>
      <c r="AW538" s="138"/>
      <c r="AX538" s="138"/>
      <c r="AY538" s="6">
        <v>100</v>
      </c>
      <c r="AZ538" s="6">
        <v>0</v>
      </c>
      <c r="BA538" s="6">
        <v>0</v>
      </c>
      <c r="BB538" s="6">
        <v>0</v>
      </c>
      <c r="BC538" s="6">
        <v>0</v>
      </c>
      <c r="BD538" s="6">
        <v>0</v>
      </c>
      <c r="BE538" s="6">
        <v>0</v>
      </c>
      <c r="BF538" s="6">
        <v>0</v>
      </c>
      <c r="BG538" s="6">
        <v>0</v>
      </c>
      <c r="BH538" s="6">
        <v>0</v>
      </c>
      <c r="BI538" s="6">
        <v>0</v>
      </c>
      <c r="BJ538" s="6">
        <v>0</v>
      </c>
      <c r="BK538" s="6">
        <v>0</v>
      </c>
    </row>
    <row r="539" spans="1:63" x14ac:dyDescent="0.35">
      <c r="A539" s="28">
        <v>533</v>
      </c>
      <c r="C539" s="18" t="s">
        <v>6</v>
      </c>
      <c r="D539" s="15">
        <v>357</v>
      </c>
      <c r="E539" s="19">
        <v>0</v>
      </c>
      <c r="F539" s="19">
        <v>3</v>
      </c>
      <c r="G539" s="19">
        <v>0</v>
      </c>
      <c r="H539" s="19">
        <v>141</v>
      </c>
      <c r="I539" s="19">
        <v>206</v>
      </c>
      <c r="J539" s="20">
        <v>54.061624649859944</v>
      </c>
      <c r="K539" s="20">
        <v>9</v>
      </c>
      <c r="L539" s="20">
        <v>17.647058823529413</v>
      </c>
      <c r="M539" s="19">
        <v>0</v>
      </c>
      <c r="N539" s="20">
        <v>0</v>
      </c>
      <c r="O539" s="20">
        <v>26</v>
      </c>
      <c r="P539" s="20">
        <v>88.888888888888886</v>
      </c>
      <c r="Q539" s="20">
        <v>53.17220543806647</v>
      </c>
      <c r="R539" s="19">
        <v>0</v>
      </c>
      <c r="S539" s="20">
        <v>0</v>
      </c>
      <c r="T539" s="19">
        <v>0</v>
      </c>
      <c r="U539" s="20">
        <v>0</v>
      </c>
      <c r="V539" s="19">
        <v>0</v>
      </c>
      <c r="W539" s="118">
        <v>0</v>
      </c>
      <c r="X539" s="118">
        <v>0</v>
      </c>
      <c r="Y539" s="118">
        <v>0</v>
      </c>
      <c r="Z539" s="20">
        <v>25</v>
      </c>
      <c r="AA539" s="20">
        <v>38.636363636363633</v>
      </c>
      <c r="AB539" s="19">
        <v>9</v>
      </c>
      <c r="AC539" s="20">
        <v>9.0909090909090917</v>
      </c>
      <c r="AD539" s="20">
        <v>68.181818181818173</v>
      </c>
      <c r="AE539" s="20">
        <v>61.333333333333329</v>
      </c>
      <c r="AF539" s="20">
        <v>100</v>
      </c>
      <c r="AG539" s="20">
        <v>65.925925925925924</v>
      </c>
      <c r="AH539" s="20">
        <v>37.078651685393261</v>
      </c>
      <c r="AI539" s="20">
        <v>34.831460674157306</v>
      </c>
      <c r="AJ539" s="3">
        <v>409.67741935483872</v>
      </c>
      <c r="AK539" s="6">
        <v>0</v>
      </c>
      <c r="AL539" s="6">
        <v>302</v>
      </c>
      <c r="AM539" s="6">
        <v>0</v>
      </c>
      <c r="AN539" s="6">
        <v>0</v>
      </c>
      <c r="AO539" s="6">
        <v>0</v>
      </c>
      <c r="AP539" s="6">
        <v>0</v>
      </c>
      <c r="AQ539" s="6">
        <v>35</v>
      </c>
      <c r="AR539" s="6">
        <v>7</v>
      </c>
      <c r="AS539" s="6">
        <v>2.0467836257309941</v>
      </c>
      <c r="AT539" s="138">
        <v>0</v>
      </c>
      <c r="AU539" s="138">
        <v>0</v>
      </c>
      <c r="AV539" s="138">
        <v>0</v>
      </c>
      <c r="AW539" s="138">
        <v>0</v>
      </c>
      <c r="AX539" s="138">
        <v>0</v>
      </c>
      <c r="AY539" s="6">
        <v>24.404761904761905</v>
      </c>
      <c r="AZ539" s="6">
        <v>0</v>
      </c>
      <c r="BA539" s="6">
        <v>0</v>
      </c>
      <c r="BB539" s="6">
        <v>64</v>
      </c>
      <c r="BC539" s="6">
        <v>89</v>
      </c>
      <c r="BD539" s="6">
        <v>25.428571428571427</v>
      </c>
      <c r="BE539" s="6">
        <v>0</v>
      </c>
      <c r="BF539" s="6">
        <v>0</v>
      </c>
      <c r="BG539" s="6">
        <v>7</v>
      </c>
      <c r="BH539" s="6">
        <v>5.0359712230215825</v>
      </c>
      <c r="BI539" s="6">
        <v>77</v>
      </c>
      <c r="BJ539" s="6">
        <v>38.118811881188122</v>
      </c>
      <c r="BK539" s="6">
        <v>0</v>
      </c>
    </row>
    <row r="540" spans="1:63" x14ac:dyDescent="0.35">
      <c r="A540" s="28">
        <v>534</v>
      </c>
      <c r="C540" s="18" t="s">
        <v>10</v>
      </c>
      <c r="D540" s="15">
        <v>131</v>
      </c>
      <c r="E540" s="19">
        <v>0</v>
      </c>
      <c r="F540" s="19">
        <v>7</v>
      </c>
      <c r="G540" s="19">
        <v>11</v>
      </c>
      <c r="H540" s="19">
        <v>72</v>
      </c>
      <c r="I540" s="19">
        <v>39</v>
      </c>
      <c r="J540" s="20">
        <v>45.801526717557252</v>
      </c>
      <c r="K540" s="20">
        <v>3</v>
      </c>
      <c r="L540" s="20">
        <v>10</v>
      </c>
      <c r="M540" s="19">
        <v>0</v>
      </c>
      <c r="N540" s="20">
        <v>0</v>
      </c>
      <c r="O540" s="20">
        <v>9</v>
      </c>
      <c r="P540" s="20">
        <v>62.5</v>
      </c>
      <c r="Q540" s="20">
        <v>22.727272727272727</v>
      </c>
      <c r="R540" s="19">
        <v>0</v>
      </c>
      <c r="S540" s="20">
        <v>0</v>
      </c>
      <c r="T540" s="19">
        <v>0</v>
      </c>
      <c r="U540" s="20">
        <v>0</v>
      </c>
      <c r="V540" s="19">
        <v>0</v>
      </c>
      <c r="W540" s="118">
        <v>0</v>
      </c>
      <c r="X540" s="118">
        <v>0</v>
      </c>
      <c r="Y540" s="118">
        <v>0</v>
      </c>
      <c r="Z540" s="20">
        <v>0</v>
      </c>
      <c r="AA540" s="20">
        <v>81.818181818181827</v>
      </c>
      <c r="AB540" s="19">
        <v>3</v>
      </c>
      <c r="AC540" s="20">
        <v>6.1224489795918364</v>
      </c>
      <c r="AD540" s="20">
        <v>67.346938775510196</v>
      </c>
      <c r="AE540" s="20">
        <v>53.846153846153847</v>
      </c>
      <c r="AF540" s="20">
        <v>100</v>
      </c>
      <c r="AG540" s="20">
        <v>69.230769230769226</v>
      </c>
      <c r="AH540" s="20">
        <v>16.666666666666664</v>
      </c>
      <c r="AI540" s="20">
        <v>52.083333333333336</v>
      </c>
      <c r="AJ540" s="3">
        <v>452.94117647058823</v>
      </c>
      <c r="AK540" s="6">
        <v>0</v>
      </c>
      <c r="AL540" s="6">
        <v>90</v>
      </c>
      <c r="AM540" s="6">
        <v>0</v>
      </c>
      <c r="AN540" s="6">
        <v>18</v>
      </c>
      <c r="AO540" s="6">
        <v>0</v>
      </c>
      <c r="AP540" s="6">
        <v>0</v>
      </c>
      <c r="AQ540" s="6">
        <v>12</v>
      </c>
      <c r="AR540" s="6">
        <v>21</v>
      </c>
      <c r="AS540" s="6">
        <v>17.355371900826448</v>
      </c>
      <c r="AT540" s="138">
        <v>1</v>
      </c>
      <c r="AU540" s="138">
        <v>0</v>
      </c>
      <c r="AV540" s="138">
        <v>0</v>
      </c>
      <c r="AW540" s="138">
        <v>1</v>
      </c>
      <c r="AX540" s="138">
        <v>2</v>
      </c>
      <c r="AY540" s="6">
        <v>49.572649572649574</v>
      </c>
      <c r="AZ540" s="6">
        <v>0</v>
      </c>
      <c r="BA540" s="6">
        <v>0</v>
      </c>
      <c r="BB540" s="6">
        <v>13</v>
      </c>
      <c r="BC540" s="6">
        <v>6</v>
      </c>
      <c r="BD540" s="6">
        <v>5</v>
      </c>
      <c r="BE540" s="6">
        <v>0</v>
      </c>
      <c r="BF540" s="6">
        <v>0</v>
      </c>
      <c r="BG540" s="6">
        <v>0</v>
      </c>
      <c r="BH540" s="6">
        <v>0</v>
      </c>
      <c r="BI540" s="6">
        <v>10</v>
      </c>
      <c r="BJ540" s="6">
        <v>26.315789473684209</v>
      </c>
      <c r="BK540" s="6">
        <v>11</v>
      </c>
    </row>
    <row r="541" spans="1:63" x14ac:dyDescent="0.35">
      <c r="A541" s="28">
        <v>535</v>
      </c>
      <c r="C541" s="18" t="s">
        <v>277</v>
      </c>
      <c r="D541" s="15">
        <v>502</v>
      </c>
      <c r="E541" s="19">
        <v>11</v>
      </c>
      <c r="F541" s="19">
        <v>31</v>
      </c>
      <c r="G541" s="19">
        <v>75</v>
      </c>
      <c r="H541" s="19">
        <v>390</v>
      </c>
      <c r="I541" s="19">
        <v>18</v>
      </c>
      <c r="J541" s="20">
        <v>47.410358565737056</v>
      </c>
      <c r="K541" s="20">
        <v>70</v>
      </c>
      <c r="L541" s="20">
        <v>27.237354085603112</v>
      </c>
      <c r="M541" s="19">
        <v>0</v>
      </c>
      <c r="N541" s="20">
        <v>0</v>
      </c>
      <c r="O541" s="20">
        <v>61</v>
      </c>
      <c r="P541" s="20">
        <v>84.482758620689651</v>
      </c>
      <c r="Q541" s="20">
        <v>27.52941176470588</v>
      </c>
      <c r="R541" s="19">
        <v>6</v>
      </c>
      <c r="S541" s="20">
        <v>20.689655172413794</v>
      </c>
      <c r="T541" s="19">
        <v>0</v>
      </c>
      <c r="U541" s="20">
        <v>0</v>
      </c>
      <c r="V541" s="19">
        <v>3</v>
      </c>
      <c r="W541" s="118">
        <v>17.647058823529413</v>
      </c>
      <c r="X541" s="118">
        <v>6</v>
      </c>
      <c r="Y541" s="118">
        <v>19.35483870967742</v>
      </c>
      <c r="Z541" s="20">
        <v>36.625514403292179</v>
      </c>
      <c r="AA541" s="20">
        <v>27.572016460905353</v>
      </c>
      <c r="AB541" s="19">
        <v>67</v>
      </c>
      <c r="AC541" s="20">
        <v>22.259136212624583</v>
      </c>
      <c r="AD541" s="20">
        <v>67.64705882352942</v>
      </c>
      <c r="AE541" s="20">
        <v>41.142857142857139</v>
      </c>
      <c r="AF541" s="20">
        <v>54.255319148936167</v>
      </c>
      <c r="AG541" s="20">
        <v>56.505576208178439</v>
      </c>
      <c r="AH541" s="20">
        <v>51.304347826086961</v>
      </c>
      <c r="AI541" s="20">
        <v>13.478260869565217</v>
      </c>
      <c r="AJ541" s="3">
        <v>482.14285714285711</v>
      </c>
      <c r="AK541" s="6">
        <v>0</v>
      </c>
      <c r="AL541" s="6">
        <v>373</v>
      </c>
      <c r="AM541" s="6">
        <v>0</v>
      </c>
      <c r="AN541" s="6">
        <v>103</v>
      </c>
      <c r="AO541" s="6">
        <v>0</v>
      </c>
      <c r="AP541" s="6">
        <v>0</v>
      </c>
      <c r="AQ541" s="6">
        <v>15</v>
      </c>
      <c r="AR541" s="6">
        <v>146</v>
      </c>
      <c r="AS541" s="6">
        <v>30.041152263374489</v>
      </c>
      <c r="AT541" s="138">
        <v>16</v>
      </c>
      <c r="AU541" s="138">
        <v>4</v>
      </c>
      <c r="AV541" s="138">
        <v>0</v>
      </c>
      <c r="AW541" s="138">
        <v>0</v>
      </c>
      <c r="AX541" s="138">
        <v>20</v>
      </c>
      <c r="AY541" s="6">
        <v>90.476190476190482</v>
      </c>
      <c r="AZ541" s="6">
        <v>0</v>
      </c>
      <c r="BA541" s="6">
        <v>0</v>
      </c>
      <c r="BB541" s="6">
        <v>4</v>
      </c>
      <c r="BC541" s="6">
        <v>64</v>
      </c>
      <c r="BD541" s="6">
        <v>12.8</v>
      </c>
      <c r="BE541" s="6">
        <v>0</v>
      </c>
      <c r="BF541" s="6">
        <v>0</v>
      </c>
      <c r="BG541" s="6">
        <v>50</v>
      </c>
      <c r="BH541" s="6">
        <v>13.192612137203167</v>
      </c>
      <c r="BI541" s="6">
        <v>5</v>
      </c>
      <c r="BJ541" s="6">
        <v>50</v>
      </c>
      <c r="BK541" s="6">
        <v>75</v>
      </c>
    </row>
    <row r="542" spans="1:63" x14ac:dyDescent="0.35">
      <c r="A542" s="28">
        <v>536</v>
      </c>
      <c r="C542" s="18" t="s">
        <v>1</v>
      </c>
      <c r="D542" s="15">
        <v>150</v>
      </c>
      <c r="E542" s="19">
        <v>4</v>
      </c>
      <c r="F542" s="19">
        <v>5</v>
      </c>
      <c r="G542" s="19">
        <v>7</v>
      </c>
      <c r="H542" s="19">
        <v>126</v>
      </c>
      <c r="I542" s="19">
        <v>9</v>
      </c>
      <c r="J542" s="20">
        <v>55.333333333333336</v>
      </c>
      <c r="K542" s="20">
        <v>12</v>
      </c>
      <c r="L542" s="20">
        <v>16.666666666666664</v>
      </c>
      <c r="M542" s="19">
        <v>0</v>
      </c>
      <c r="N542" s="20">
        <v>0</v>
      </c>
      <c r="O542" s="20">
        <v>6</v>
      </c>
      <c r="P542" s="20">
        <v>100</v>
      </c>
      <c r="Q542" s="20">
        <v>15.151515151515152</v>
      </c>
      <c r="R542" s="19">
        <v>0</v>
      </c>
      <c r="S542" s="20">
        <v>0</v>
      </c>
      <c r="T542" s="19">
        <v>0</v>
      </c>
      <c r="U542" s="20">
        <v>0</v>
      </c>
      <c r="V542" s="19">
        <v>0</v>
      </c>
      <c r="W542" s="118">
        <v>0</v>
      </c>
      <c r="X542" s="118">
        <v>0</v>
      </c>
      <c r="Y542" s="118">
        <v>0</v>
      </c>
      <c r="Z542" s="20">
        <v>14.666666666666666</v>
      </c>
      <c r="AA542" s="20">
        <v>46.666666666666664</v>
      </c>
      <c r="AB542" s="19">
        <v>13</v>
      </c>
      <c r="AC542" s="20">
        <v>13.131313131313133</v>
      </c>
      <c r="AD542" s="20">
        <v>76.08695652173914</v>
      </c>
      <c r="AE542" s="20">
        <v>61.53846153846154</v>
      </c>
      <c r="AF542" s="20">
        <v>35.714285714285715</v>
      </c>
      <c r="AG542" s="20">
        <v>69.696969696969703</v>
      </c>
      <c r="AH542" s="20">
        <v>20.689655172413794</v>
      </c>
      <c r="AI542" s="20">
        <v>51.724137931034484</v>
      </c>
      <c r="AJ542" s="3">
        <v>805</v>
      </c>
      <c r="AK542" s="6">
        <v>3</v>
      </c>
      <c r="AL542" s="6">
        <v>48</v>
      </c>
      <c r="AM542" s="6">
        <v>64</v>
      </c>
      <c r="AN542" s="6">
        <v>8</v>
      </c>
      <c r="AO542" s="6">
        <v>0</v>
      </c>
      <c r="AP542" s="6">
        <v>0</v>
      </c>
      <c r="AQ542" s="6">
        <v>23</v>
      </c>
      <c r="AR542" s="6">
        <v>28</v>
      </c>
      <c r="AS542" s="6">
        <v>18.918918918918919</v>
      </c>
      <c r="AT542" s="138">
        <v>0</v>
      </c>
      <c r="AU542" s="138">
        <v>0</v>
      </c>
      <c r="AV542" s="138">
        <v>0</v>
      </c>
      <c r="AW542" s="138">
        <v>0</v>
      </c>
      <c r="AX542" s="138">
        <v>0</v>
      </c>
      <c r="AY542" s="6">
        <v>50.359712230215827</v>
      </c>
      <c r="AZ542" s="6">
        <v>0</v>
      </c>
      <c r="BA542" s="6">
        <v>0</v>
      </c>
      <c r="BB542" s="6">
        <v>3</v>
      </c>
      <c r="BC542" s="6">
        <v>4</v>
      </c>
      <c r="BD542" s="6">
        <v>2.7210884353741496</v>
      </c>
      <c r="BE542" s="6">
        <v>0</v>
      </c>
      <c r="BF542" s="6">
        <v>0</v>
      </c>
      <c r="BG542" s="6">
        <v>0</v>
      </c>
      <c r="BH542" s="6">
        <v>0</v>
      </c>
      <c r="BI542" s="6">
        <v>0</v>
      </c>
      <c r="BJ542" s="6">
        <v>0</v>
      </c>
      <c r="BK542" s="6">
        <v>7</v>
      </c>
    </row>
    <row r="543" spans="1:63" x14ac:dyDescent="0.35">
      <c r="A543" s="28">
        <v>537</v>
      </c>
      <c r="C543" s="18" t="s">
        <v>7</v>
      </c>
      <c r="D543" s="15">
        <v>837</v>
      </c>
      <c r="E543" s="19">
        <v>0</v>
      </c>
      <c r="F543" s="19">
        <v>9</v>
      </c>
      <c r="G543" s="19">
        <v>4</v>
      </c>
      <c r="H543" s="19">
        <v>214</v>
      </c>
      <c r="I543" s="19">
        <v>613</v>
      </c>
      <c r="J543" s="20">
        <v>55.077658303464759</v>
      </c>
      <c r="K543" s="20">
        <v>3</v>
      </c>
      <c r="L543" s="20">
        <v>10</v>
      </c>
      <c r="M543" s="19">
        <v>0</v>
      </c>
      <c r="N543" s="20">
        <v>0</v>
      </c>
      <c r="O543" s="20">
        <v>89</v>
      </c>
      <c r="P543" s="20">
        <v>84.883720930232556</v>
      </c>
      <c r="Q543" s="20">
        <v>77.085927770859271</v>
      </c>
      <c r="R543" s="19">
        <v>0</v>
      </c>
      <c r="S543" s="20">
        <v>0</v>
      </c>
      <c r="T543" s="19">
        <v>0</v>
      </c>
      <c r="U543" s="20">
        <v>0</v>
      </c>
      <c r="V543" s="19">
        <v>0</v>
      </c>
      <c r="W543" s="118">
        <v>0</v>
      </c>
      <c r="X543" s="118">
        <v>0</v>
      </c>
      <c r="Y543" s="118">
        <v>0</v>
      </c>
      <c r="Z543" s="20">
        <v>16.129032258064516</v>
      </c>
      <c r="AA543" s="20">
        <v>32.258064516129032</v>
      </c>
      <c r="AB543" s="19">
        <v>9</v>
      </c>
      <c r="AC543" s="20">
        <v>6.7669172932330826</v>
      </c>
      <c r="AD543" s="20">
        <v>60.176991150442483</v>
      </c>
      <c r="AE543" s="20">
        <v>52.040816326530617</v>
      </c>
      <c r="AF543" s="20">
        <v>100</v>
      </c>
      <c r="AG543" s="20">
        <v>52.849740932642483</v>
      </c>
      <c r="AH543" s="20">
        <v>38.135593220338983</v>
      </c>
      <c r="AI543" s="20">
        <v>28.8135593220339</v>
      </c>
      <c r="AJ543" s="3">
        <v>377.94117647058823</v>
      </c>
      <c r="AK543" s="6">
        <v>0</v>
      </c>
      <c r="AL543" s="6">
        <v>787</v>
      </c>
      <c r="AM543" s="6">
        <v>0</v>
      </c>
      <c r="AN543" s="6">
        <v>9</v>
      </c>
      <c r="AO543" s="6">
        <v>0</v>
      </c>
      <c r="AP543" s="6">
        <v>0</v>
      </c>
      <c r="AQ543" s="6">
        <v>22</v>
      </c>
      <c r="AR543" s="6">
        <v>18</v>
      </c>
      <c r="AS543" s="6">
        <v>2.219482120838471</v>
      </c>
      <c r="AT543" s="138">
        <v>0</v>
      </c>
      <c r="AU543" s="138">
        <v>0</v>
      </c>
      <c r="AV543" s="138">
        <v>0</v>
      </c>
      <c r="AW543" s="138">
        <v>0</v>
      </c>
      <c r="AX543" s="138">
        <v>0</v>
      </c>
      <c r="AY543" s="6">
        <v>8.6075949367088604</v>
      </c>
      <c r="AZ543" s="6">
        <v>0</v>
      </c>
      <c r="BA543" s="6">
        <v>0</v>
      </c>
      <c r="BB543" s="6">
        <v>118</v>
      </c>
      <c r="BC543" s="6">
        <v>375</v>
      </c>
      <c r="BD543" s="6">
        <v>44.696066746126341</v>
      </c>
      <c r="BE543" s="6">
        <v>0</v>
      </c>
      <c r="BF543" s="6">
        <v>0</v>
      </c>
      <c r="BG543" s="6">
        <v>16</v>
      </c>
      <c r="BH543" s="6">
        <v>7.4766355140186906</v>
      </c>
      <c r="BI543" s="6">
        <v>357</v>
      </c>
      <c r="BJ543" s="6">
        <v>58.620689655172406</v>
      </c>
      <c r="BK543" s="6">
        <v>4</v>
      </c>
    </row>
    <row r="544" spans="1:63" x14ac:dyDescent="0.35">
      <c r="A544" s="28">
        <v>538</v>
      </c>
      <c r="C544" s="18" t="s">
        <v>278</v>
      </c>
      <c r="D544" s="15">
        <v>341</v>
      </c>
      <c r="E544" s="19">
        <v>0</v>
      </c>
      <c r="F544" s="19">
        <v>10</v>
      </c>
      <c r="G544" s="19">
        <v>29</v>
      </c>
      <c r="H544" s="19">
        <v>285</v>
      </c>
      <c r="I544" s="19">
        <v>17</v>
      </c>
      <c r="J544" s="20">
        <v>53.079178885630498</v>
      </c>
      <c r="K544" s="20">
        <v>15</v>
      </c>
      <c r="L544" s="20">
        <v>6.3291139240506329</v>
      </c>
      <c r="M544" s="19">
        <v>0</v>
      </c>
      <c r="N544" s="20">
        <v>0</v>
      </c>
      <c r="O544" s="20">
        <v>10</v>
      </c>
      <c r="P544" s="20">
        <v>100</v>
      </c>
      <c r="Q544" s="20">
        <v>12.538226299694188</v>
      </c>
      <c r="R544" s="19">
        <v>3</v>
      </c>
      <c r="S544" s="20">
        <v>13.043478260869565</v>
      </c>
      <c r="T544" s="19">
        <v>3</v>
      </c>
      <c r="U544" s="20">
        <v>37.5</v>
      </c>
      <c r="V544" s="19">
        <v>0</v>
      </c>
      <c r="W544" s="118">
        <v>0</v>
      </c>
      <c r="X544" s="118">
        <v>7</v>
      </c>
      <c r="Y544" s="118">
        <v>33.333333333333329</v>
      </c>
      <c r="Z544" s="20">
        <v>15.929203539823009</v>
      </c>
      <c r="AA544" s="20">
        <v>55.309734513274336</v>
      </c>
      <c r="AB544" s="19">
        <v>17</v>
      </c>
      <c r="AC544" s="20">
        <v>6.8000000000000007</v>
      </c>
      <c r="AD544" s="20">
        <v>84.8</v>
      </c>
      <c r="AE544" s="20">
        <v>72.95597484276729</v>
      </c>
      <c r="AF544" s="20">
        <v>67.567567567567565</v>
      </c>
      <c r="AG544" s="20">
        <v>81.451612903225808</v>
      </c>
      <c r="AH544" s="20">
        <v>22.270742358078603</v>
      </c>
      <c r="AI544" s="20">
        <v>44.104803493449779</v>
      </c>
      <c r="AJ544" s="3">
        <v>764.47368421052636</v>
      </c>
      <c r="AK544" s="6">
        <v>54</v>
      </c>
      <c r="AL544" s="6">
        <v>81</v>
      </c>
      <c r="AM544" s="6">
        <v>0</v>
      </c>
      <c r="AN544" s="6">
        <v>0</v>
      </c>
      <c r="AO544" s="6">
        <v>0</v>
      </c>
      <c r="AP544" s="6">
        <v>7</v>
      </c>
      <c r="AQ544" s="6">
        <v>184</v>
      </c>
      <c r="AR544" s="6">
        <v>51</v>
      </c>
      <c r="AS544" s="6">
        <v>15.178571428571427</v>
      </c>
      <c r="AT544" s="138">
        <v>0</v>
      </c>
      <c r="AU544" s="138">
        <v>0</v>
      </c>
      <c r="AV544" s="138">
        <v>0</v>
      </c>
      <c r="AW544" s="138">
        <v>1</v>
      </c>
      <c r="AX544" s="138">
        <v>1</v>
      </c>
      <c r="AY544" s="6">
        <v>30.952380952380953</v>
      </c>
      <c r="AZ544" s="6">
        <v>5</v>
      </c>
      <c r="BA544" s="6">
        <v>2.1645021645021645</v>
      </c>
      <c r="BB544" s="6">
        <v>8</v>
      </c>
      <c r="BC544" s="6">
        <v>42</v>
      </c>
      <c r="BD544" s="6">
        <v>12.209302325581394</v>
      </c>
      <c r="BE544" s="6">
        <v>3</v>
      </c>
      <c r="BF544" s="6">
        <v>8.3333333333333321</v>
      </c>
      <c r="BG544" s="6">
        <v>23</v>
      </c>
      <c r="BH544" s="6">
        <v>8.1560283687943276</v>
      </c>
      <c r="BI544" s="6">
        <v>12</v>
      </c>
      <c r="BJ544" s="6">
        <v>75</v>
      </c>
      <c r="BK544" s="6">
        <v>29</v>
      </c>
    </row>
    <row r="545" spans="1:63" x14ac:dyDescent="0.35">
      <c r="A545" s="28">
        <v>539</v>
      </c>
      <c r="C545" s="18" t="s">
        <v>23</v>
      </c>
      <c r="D545" s="15">
        <v>3291</v>
      </c>
      <c r="E545" s="19">
        <v>127</v>
      </c>
      <c r="F545" s="19">
        <v>233</v>
      </c>
      <c r="G545" s="19">
        <v>531</v>
      </c>
      <c r="H545" s="19">
        <v>2465</v>
      </c>
      <c r="I545" s="19">
        <v>59</v>
      </c>
      <c r="J545" s="20">
        <v>36.615010635065332</v>
      </c>
      <c r="K545" s="20">
        <v>81</v>
      </c>
      <c r="L545" s="20">
        <v>3.555750658472344</v>
      </c>
      <c r="M545" s="19">
        <v>14</v>
      </c>
      <c r="N545" s="20">
        <v>11.29032258064516</v>
      </c>
      <c r="O545" s="20">
        <v>32</v>
      </c>
      <c r="P545" s="20">
        <v>100</v>
      </c>
      <c r="Q545" s="20">
        <v>4.1285956006768192</v>
      </c>
      <c r="R545" s="19">
        <v>8</v>
      </c>
      <c r="S545" s="20">
        <v>1.7316017316017316</v>
      </c>
      <c r="T545" s="19">
        <v>13</v>
      </c>
      <c r="U545" s="20">
        <v>3.5230352303523031</v>
      </c>
      <c r="V545" s="19">
        <v>22</v>
      </c>
      <c r="W545" s="20">
        <v>21.359223300970871</v>
      </c>
      <c r="X545" s="19">
        <v>38</v>
      </c>
      <c r="Y545" s="20">
        <v>8.1023454157782524</v>
      </c>
      <c r="Z545" s="20">
        <v>15.391498881431767</v>
      </c>
      <c r="AA545" s="20">
        <v>68.098434004474271</v>
      </c>
      <c r="AB545" s="19">
        <v>250</v>
      </c>
      <c r="AC545" s="20">
        <v>10.283833813245579</v>
      </c>
      <c r="AD545" s="20">
        <v>86.658031088082893</v>
      </c>
      <c r="AE545" s="20">
        <v>56.070640176600442</v>
      </c>
      <c r="AF545" s="20">
        <v>65.97014925373135</v>
      </c>
      <c r="AG545" s="20">
        <v>83.249821045096638</v>
      </c>
      <c r="AH545" s="20">
        <v>40.602920395666509</v>
      </c>
      <c r="AI545" s="20">
        <v>25.105982100800755</v>
      </c>
      <c r="AJ545" s="3">
        <v>618.32770270270271</v>
      </c>
      <c r="AK545" s="6">
        <v>24</v>
      </c>
      <c r="AL545" s="6">
        <v>293</v>
      </c>
      <c r="AM545" s="6">
        <v>2080</v>
      </c>
      <c r="AN545" s="6">
        <v>415</v>
      </c>
      <c r="AO545" s="6">
        <v>0</v>
      </c>
      <c r="AP545" s="6">
        <v>259</v>
      </c>
      <c r="AQ545" s="6">
        <v>141</v>
      </c>
      <c r="AR545" s="6">
        <v>1650</v>
      </c>
      <c r="AS545" s="6">
        <v>51.546391752577314</v>
      </c>
      <c r="AT545" s="138">
        <v>25</v>
      </c>
      <c r="AU545" s="138">
        <v>15</v>
      </c>
      <c r="AV545" s="138">
        <v>47</v>
      </c>
      <c r="AW545" s="138">
        <v>76</v>
      </c>
      <c r="AX545" s="138">
        <v>163</v>
      </c>
      <c r="AY545" s="6">
        <v>86.797934151065206</v>
      </c>
      <c r="AZ545" s="6">
        <v>14</v>
      </c>
      <c r="BA545" s="6">
        <v>0.625</v>
      </c>
      <c r="BB545" s="6">
        <v>18</v>
      </c>
      <c r="BC545" s="6">
        <v>169</v>
      </c>
      <c r="BD545" s="6">
        <v>5.2048044348629503</v>
      </c>
      <c r="BE545" s="6">
        <v>6</v>
      </c>
      <c r="BF545" s="6">
        <v>1.1406844106463878</v>
      </c>
      <c r="BG545" s="6">
        <v>92</v>
      </c>
      <c r="BH545" s="6">
        <v>3.7689471528062271</v>
      </c>
      <c r="BI545" s="6">
        <v>14</v>
      </c>
      <c r="BJ545" s="6">
        <v>23.728813559322035</v>
      </c>
      <c r="BK545" s="6">
        <v>531</v>
      </c>
    </row>
    <row r="546" spans="1:63" x14ac:dyDescent="0.35">
      <c r="A546" s="28">
        <v>540</v>
      </c>
      <c r="C546" s="18" t="s">
        <v>19</v>
      </c>
      <c r="D546" s="15">
        <v>361</v>
      </c>
      <c r="E546" s="19">
        <v>7</v>
      </c>
      <c r="F546" s="19">
        <v>31</v>
      </c>
      <c r="G546" s="19">
        <v>43</v>
      </c>
      <c r="H546" s="19">
        <v>271</v>
      </c>
      <c r="I546" s="19">
        <v>18</v>
      </c>
      <c r="J546" s="20">
        <v>50.96952908587258</v>
      </c>
      <c r="K546" s="20">
        <v>13</v>
      </c>
      <c r="L546" s="20">
        <v>5.7268722466960353</v>
      </c>
      <c r="M546" s="19">
        <v>0</v>
      </c>
      <c r="N546" s="20">
        <v>0</v>
      </c>
      <c r="O546" s="20">
        <v>17</v>
      </c>
      <c r="P546" s="20">
        <v>100</v>
      </c>
      <c r="Q546" s="20">
        <v>5.0156739811912221</v>
      </c>
      <c r="R546" s="19">
        <v>0</v>
      </c>
      <c r="S546" s="20">
        <v>0</v>
      </c>
      <c r="T546" s="19">
        <v>3</v>
      </c>
      <c r="U546" s="20">
        <v>20</v>
      </c>
      <c r="V546" s="19">
        <v>0</v>
      </c>
      <c r="W546" s="118">
        <v>0</v>
      </c>
      <c r="X546" s="118">
        <v>3</v>
      </c>
      <c r="Y546" s="118">
        <v>11.111111111111111</v>
      </c>
      <c r="Z546" s="20">
        <v>12.612612612612612</v>
      </c>
      <c r="AA546" s="20">
        <v>74.324324324324323</v>
      </c>
      <c r="AB546" s="19">
        <v>19</v>
      </c>
      <c r="AC546" s="20">
        <v>8.085106382978724</v>
      </c>
      <c r="AD546" s="20">
        <v>79.674796747967477</v>
      </c>
      <c r="AE546" s="20">
        <v>67.605633802816897</v>
      </c>
      <c r="AF546" s="20">
        <v>51.219512195121951</v>
      </c>
      <c r="AG546" s="20">
        <v>77.272727272727266</v>
      </c>
      <c r="AH546" s="20">
        <v>25.352112676056336</v>
      </c>
      <c r="AI546" s="20">
        <v>41.784037558685441</v>
      </c>
      <c r="AJ546" s="3">
        <v>725</v>
      </c>
      <c r="AK546" s="6">
        <v>42</v>
      </c>
      <c r="AL546" s="6">
        <v>149</v>
      </c>
      <c r="AM546" s="6">
        <v>9</v>
      </c>
      <c r="AN546" s="6">
        <v>85</v>
      </c>
      <c r="AO546" s="6">
        <v>0</v>
      </c>
      <c r="AP546" s="6">
        <v>0</v>
      </c>
      <c r="AQ546" s="6">
        <v>52</v>
      </c>
      <c r="AR546" s="6">
        <v>86</v>
      </c>
      <c r="AS546" s="6">
        <v>24.501424501424502</v>
      </c>
      <c r="AT546" s="138">
        <v>2</v>
      </c>
      <c r="AU546" s="138">
        <v>0</v>
      </c>
      <c r="AV546" s="138">
        <v>1</v>
      </c>
      <c r="AW546" s="138">
        <v>0</v>
      </c>
      <c r="AX546" s="138">
        <v>3</v>
      </c>
      <c r="AY546" s="6">
        <v>49.857549857549863</v>
      </c>
      <c r="AZ546" s="6">
        <v>0</v>
      </c>
      <c r="BA546" s="6">
        <v>0</v>
      </c>
      <c r="BB546" s="6">
        <v>5</v>
      </c>
      <c r="BC546" s="6">
        <v>34</v>
      </c>
      <c r="BD546" s="6">
        <v>9.4444444444444446</v>
      </c>
      <c r="BE546" s="6">
        <v>0</v>
      </c>
      <c r="BF546" s="6">
        <v>0</v>
      </c>
      <c r="BG546" s="6">
        <v>17</v>
      </c>
      <c r="BH546" s="6">
        <v>6.3670411985018731</v>
      </c>
      <c r="BI546" s="6">
        <v>10</v>
      </c>
      <c r="BJ546" s="6">
        <v>62.5</v>
      </c>
      <c r="BK546" s="6">
        <v>43</v>
      </c>
    </row>
    <row r="547" spans="1:63" x14ac:dyDescent="0.35">
      <c r="A547" s="28">
        <v>541</v>
      </c>
      <c r="C547" s="18" t="s">
        <v>12</v>
      </c>
      <c r="D547" s="15">
        <v>240</v>
      </c>
      <c r="E547" s="19">
        <v>5</v>
      </c>
      <c r="F547" s="19">
        <v>10</v>
      </c>
      <c r="G547" s="19">
        <v>21</v>
      </c>
      <c r="H547" s="19">
        <v>205</v>
      </c>
      <c r="I547" s="19">
        <v>3</v>
      </c>
      <c r="J547" s="20">
        <v>23.75</v>
      </c>
      <c r="K547" s="20">
        <v>12</v>
      </c>
      <c r="L547" s="20">
        <v>6.5217391304347823</v>
      </c>
      <c r="M547" s="19">
        <v>0</v>
      </c>
      <c r="N547" s="20">
        <v>0</v>
      </c>
      <c r="O547" s="20">
        <v>3</v>
      </c>
      <c r="P547" s="20">
        <v>100</v>
      </c>
      <c r="Q547" s="20">
        <v>15.023474178403756</v>
      </c>
      <c r="R547" s="19">
        <v>3</v>
      </c>
      <c r="S547" s="20">
        <v>27.27272727272727</v>
      </c>
      <c r="T547" s="19">
        <v>4</v>
      </c>
      <c r="U547" s="20">
        <v>30.76923076923077</v>
      </c>
      <c r="V547" s="19">
        <v>0</v>
      </c>
      <c r="W547" s="20">
        <v>0</v>
      </c>
      <c r="X547" s="19">
        <v>4</v>
      </c>
      <c r="Y547" s="20">
        <v>30.76923076923077</v>
      </c>
      <c r="Z547" s="20">
        <v>22.727272727272727</v>
      </c>
      <c r="AA547" s="20">
        <v>37.5</v>
      </c>
      <c r="AB547" s="19">
        <v>37</v>
      </c>
      <c r="AC547" s="20">
        <v>26.811594202898554</v>
      </c>
      <c r="AD547" s="20">
        <v>44.720496894409941</v>
      </c>
      <c r="AE547" s="20">
        <v>47.916666666666671</v>
      </c>
      <c r="AF547" s="20">
        <v>33.018867924528301</v>
      </c>
      <c r="AG547" s="20">
        <v>60</v>
      </c>
      <c r="AH547" s="20">
        <v>44.444444444444443</v>
      </c>
      <c r="AI547" s="20">
        <v>34.343434343434339</v>
      </c>
      <c r="AJ547" s="3">
        <v>440.90909090909093</v>
      </c>
      <c r="AK547" s="6">
        <v>0</v>
      </c>
      <c r="AL547" s="6">
        <v>38</v>
      </c>
      <c r="AM547" s="6">
        <v>0</v>
      </c>
      <c r="AN547" s="6">
        <v>80</v>
      </c>
      <c r="AO547" s="6">
        <v>0</v>
      </c>
      <c r="AP547" s="6">
        <v>6</v>
      </c>
      <c r="AQ547" s="6">
        <v>81</v>
      </c>
      <c r="AR547" s="6">
        <v>128</v>
      </c>
      <c r="AS547" s="6">
        <v>55.411255411255411</v>
      </c>
      <c r="AT547" s="138">
        <v>2</v>
      </c>
      <c r="AU547" s="138">
        <v>0</v>
      </c>
      <c r="AV547" s="138">
        <v>0</v>
      </c>
      <c r="AW547" s="138">
        <v>5</v>
      </c>
      <c r="AX547" s="138">
        <v>7</v>
      </c>
      <c r="AY547" s="6">
        <v>80.909090909090907</v>
      </c>
      <c r="AZ547" s="6">
        <v>5</v>
      </c>
      <c r="BA547" s="6">
        <v>2.9585798816568047</v>
      </c>
      <c r="BB547" s="6">
        <v>0</v>
      </c>
      <c r="BC547" s="6">
        <v>47</v>
      </c>
      <c r="BD547" s="6">
        <v>19.831223628691983</v>
      </c>
      <c r="BE547" s="6">
        <v>0</v>
      </c>
      <c r="BF547" s="6">
        <v>0</v>
      </c>
      <c r="BG547" s="6">
        <v>37</v>
      </c>
      <c r="BH547" s="6">
        <v>18.974358974358974</v>
      </c>
      <c r="BI547" s="6">
        <v>0</v>
      </c>
      <c r="BJ547" s="6">
        <v>0</v>
      </c>
      <c r="BK547" s="6">
        <v>21</v>
      </c>
    </row>
    <row r="548" spans="1:63" x14ac:dyDescent="0.35">
      <c r="A548" s="28">
        <v>542</v>
      </c>
      <c r="C548" s="18" t="s">
        <v>13</v>
      </c>
      <c r="D548" s="15">
        <v>92</v>
      </c>
      <c r="E548" s="19">
        <v>0</v>
      </c>
      <c r="F548" s="19">
        <v>7</v>
      </c>
      <c r="G548" s="19">
        <v>17</v>
      </c>
      <c r="H548" s="19">
        <v>62</v>
      </c>
      <c r="I548" s="19">
        <v>5</v>
      </c>
      <c r="J548" s="20">
        <v>39.130434782608695</v>
      </c>
      <c r="K548" s="20">
        <v>0</v>
      </c>
      <c r="L548" s="20">
        <v>0</v>
      </c>
      <c r="M548" s="19">
        <v>0</v>
      </c>
      <c r="N548" s="20">
        <v>0</v>
      </c>
      <c r="O548" s="20">
        <v>6</v>
      </c>
      <c r="P548" s="20">
        <v>100</v>
      </c>
      <c r="Q548" s="20">
        <v>30</v>
      </c>
      <c r="R548" s="19">
        <v>0</v>
      </c>
      <c r="S548" s="20">
        <v>0</v>
      </c>
      <c r="T548" s="19">
        <v>0</v>
      </c>
      <c r="U548" s="20">
        <v>0</v>
      </c>
      <c r="V548" s="19">
        <v>0</v>
      </c>
      <c r="W548" s="118">
        <v>0</v>
      </c>
      <c r="X548" s="118">
        <v>0</v>
      </c>
      <c r="Y548" s="118">
        <v>0</v>
      </c>
      <c r="Z548" s="20">
        <v>14.285714285714285</v>
      </c>
      <c r="AA548" s="20">
        <v>45.714285714285715</v>
      </c>
      <c r="AB548" s="19">
        <v>8</v>
      </c>
      <c r="AC548" s="20">
        <v>19.512195121951219</v>
      </c>
      <c r="AD548" s="20">
        <v>46.341463414634148</v>
      </c>
      <c r="AE548" s="20">
        <v>29.411764705882355</v>
      </c>
      <c r="AF548" s="20">
        <v>52.631578947368418</v>
      </c>
      <c r="AG548" s="20">
        <v>36.84210526315789</v>
      </c>
      <c r="AH548" s="20">
        <v>8.8235294117647065</v>
      </c>
      <c r="AI548" s="20">
        <v>55.882352941176471</v>
      </c>
      <c r="AJ548" s="3">
        <v>333.33333333333331</v>
      </c>
      <c r="AK548" s="6">
        <v>0</v>
      </c>
      <c r="AL548" s="6">
        <v>24</v>
      </c>
      <c r="AM548" s="6">
        <v>0</v>
      </c>
      <c r="AN548" s="6">
        <v>47</v>
      </c>
      <c r="AO548" s="6">
        <v>0</v>
      </c>
      <c r="AP548" s="6">
        <v>0</v>
      </c>
      <c r="AQ548" s="6">
        <v>8</v>
      </c>
      <c r="AR548" s="6">
        <v>24</v>
      </c>
      <c r="AS548" s="6">
        <v>26.373626373626376</v>
      </c>
      <c r="AT548" s="138">
        <v>0</v>
      </c>
      <c r="AU548" s="138">
        <v>5</v>
      </c>
      <c r="AV548" s="138">
        <v>0</v>
      </c>
      <c r="AW548" s="138">
        <v>0</v>
      </c>
      <c r="AX548" s="138">
        <v>5</v>
      </c>
      <c r="AY548" s="6">
        <v>76.543209876543202</v>
      </c>
      <c r="AZ548" s="6">
        <v>0</v>
      </c>
      <c r="BA548" s="6">
        <v>0</v>
      </c>
      <c r="BB548" s="6">
        <v>0</v>
      </c>
      <c r="BC548" s="6">
        <v>18</v>
      </c>
      <c r="BD548" s="6">
        <v>20.224719101123593</v>
      </c>
      <c r="BE548" s="6">
        <v>0</v>
      </c>
      <c r="BF548" s="6">
        <v>0</v>
      </c>
      <c r="BG548" s="6">
        <v>17</v>
      </c>
      <c r="BH548" s="6">
        <v>27.419354838709676</v>
      </c>
      <c r="BI548" s="6">
        <v>0</v>
      </c>
      <c r="BJ548" s="6">
        <v>0</v>
      </c>
      <c r="BK548" s="6">
        <v>17</v>
      </c>
    </row>
    <row r="549" spans="1:63" x14ac:dyDescent="0.35">
      <c r="A549" s="28">
        <v>543</v>
      </c>
      <c r="C549" s="18" t="s">
        <v>4</v>
      </c>
      <c r="D549" s="15">
        <v>918</v>
      </c>
      <c r="E549" s="19">
        <v>6</v>
      </c>
      <c r="F549" s="19">
        <v>4</v>
      </c>
      <c r="G549" s="19">
        <v>14</v>
      </c>
      <c r="H549" s="19">
        <v>265</v>
      </c>
      <c r="I549" s="19">
        <v>628</v>
      </c>
      <c r="J549" s="20">
        <v>53.159041394335517</v>
      </c>
      <c r="K549" s="20">
        <v>0</v>
      </c>
      <c r="L549" s="20">
        <v>0</v>
      </c>
      <c r="M549" s="19">
        <v>0</v>
      </c>
      <c r="N549" s="20">
        <v>0</v>
      </c>
      <c r="O549" s="20">
        <v>75</v>
      </c>
      <c r="P549" s="20">
        <v>88.732394366197184</v>
      </c>
      <c r="Q549" s="20">
        <v>69.714964370546312</v>
      </c>
      <c r="R549" s="19">
        <v>6</v>
      </c>
      <c r="S549" s="20">
        <v>40</v>
      </c>
      <c r="T549" s="19">
        <v>3</v>
      </c>
      <c r="U549" s="20">
        <v>37.5</v>
      </c>
      <c r="V549" s="19">
        <v>0</v>
      </c>
      <c r="W549" s="118">
        <v>0</v>
      </c>
      <c r="X549" s="19">
        <v>3</v>
      </c>
      <c r="Y549" s="20">
        <v>20</v>
      </c>
      <c r="Z549" s="20">
        <v>28.947368421052634</v>
      </c>
      <c r="AA549" s="20">
        <v>32.894736842105267</v>
      </c>
      <c r="AB549" s="19">
        <v>10</v>
      </c>
      <c r="AC549" s="20">
        <v>5.1020408163265305</v>
      </c>
      <c r="AD549" s="20">
        <v>72.727272727272734</v>
      </c>
      <c r="AE549" s="20">
        <v>57.391304347826086</v>
      </c>
      <c r="AF549" s="20">
        <v>86.956521739130437</v>
      </c>
      <c r="AG549" s="20">
        <v>65.071770334928232</v>
      </c>
      <c r="AH549" s="20">
        <v>30.386740331491712</v>
      </c>
      <c r="AI549" s="20">
        <v>36.464088397790057</v>
      </c>
      <c r="AJ549" s="3">
        <v>399.25</v>
      </c>
      <c r="AK549" s="6">
        <v>0</v>
      </c>
      <c r="AL549" s="6">
        <v>815</v>
      </c>
      <c r="AM549" s="6">
        <v>0</v>
      </c>
      <c r="AN549" s="6">
        <v>4</v>
      </c>
      <c r="AO549" s="6">
        <v>0</v>
      </c>
      <c r="AP549" s="6">
        <v>0</v>
      </c>
      <c r="AQ549" s="6">
        <v>70</v>
      </c>
      <c r="AR549" s="6">
        <v>67</v>
      </c>
      <c r="AS549" s="6">
        <v>7.6834862385321099</v>
      </c>
      <c r="AT549" s="138">
        <v>2</v>
      </c>
      <c r="AU549" s="138">
        <v>0</v>
      </c>
      <c r="AV549" s="138">
        <v>0</v>
      </c>
      <c r="AW549" s="138">
        <v>0</v>
      </c>
      <c r="AX549" s="138">
        <v>2</v>
      </c>
      <c r="AY549" s="6">
        <v>16.216216216216218</v>
      </c>
      <c r="AZ549" s="6">
        <v>0</v>
      </c>
      <c r="BA549" s="6">
        <v>0</v>
      </c>
      <c r="BB549" s="6">
        <v>141</v>
      </c>
      <c r="BC549" s="6">
        <v>230</v>
      </c>
      <c r="BD549" s="6">
        <v>25.470653377630121</v>
      </c>
      <c r="BE549" s="6">
        <v>0</v>
      </c>
      <c r="BF549" s="6">
        <v>0</v>
      </c>
      <c r="BG549" s="6">
        <v>9</v>
      </c>
      <c r="BH549" s="6">
        <v>3.4615384615384617</v>
      </c>
      <c r="BI549" s="6">
        <v>220</v>
      </c>
      <c r="BJ549" s="6">
        <v>35.483870967741936</v>
      </c>
      <c r="BK549" s="6">
        <v>14</v>
      </c>
    </row>
    <row r="550" spans="1:63" x14ac:dyDescent="0.35">
      <c r="A550" s="28">
        <v>544</v>
      </c>
      <c r="C550" s="18" t="s">
        <v>279</v>
      </c>
      <c r="D550" s="15">
        <v>228</v>
      </c>
      <c r="E550" s="19">
        <v>9</v>
      </c>
      <c r="F550" s="19">
        <v>13</v>
      </c>
      <c r="G550" s="19">
        <v>20</v>
      </c>
      <c r="H550" s="19">
        <v>190</v>
      </c>
      <c r="I550" s="19">
        <v>4</v>
      </c>
      <c r="J550" s="20">
        <v>53.070175438596493</v>
      </c>
      <c r="K550" s="20">
        <v>9</v>
      </c>
      <c r="L550" s="20">
        <v>5.4878048780487809</v>
      </c>
      <c r="M550" s="19">
        <v>0</v>
      </c>
      <c r="N550" s="20">
        <v>0</v>
      </c>
      <c r="O550" s="20">
        <v>0</v>
      </c>
      <c r="P550" s="20">
        <v>0</v>
      </c>
      <c r="Q550" s="20">
        <v>1.8867924528301887</v>
      </c>
      <c r="R550" s="19">
        <v>0</v>
      </c>
      <c r="S550" s="20">
        <v>0</v>
      </c>
      <c r="T550" s="19">
        <v>4</v>
      </c>
      <c r="U550" s="20">
        <v>33.333333333333329</v>
      </c>
      <c r="V550" s="19">
        <v>0</v>
      </c>
      <c r="W550" s="118">
        <v>0</v>
      </c>
      <c r="X550" s="19">
        <v>4</v>
      </c>
      <c r="Y550" s="118">
        <v>33.333333333333329</v>
      </c>
      <c r="Z550" s="20">
        <v>28.220858895705518</v>
      </c>
      <c r="AA550" s="20">
        <v>52.760736196319016</v>
      </c>
      <c r="AB550" s="19">
        <v>18</v>
      </c>
      <c r="AC550" s="20">
        <v>11.25</v>
      </c>
      <c r="AD550" s="20">
        <v>77.777777777777786</v>
      </c>
      <c r="AE550" s="20">
        <v>62.886597938144327</v>
      </c>
      <c r="AF550" s="20">
        <v>48.484848484848484</v>
      </c>
      <c r="AG550" s="20">
        <v>76.760563380281681</v>
      </c>
      <c r="AH550" s="20">
        <v>45.384615384615387</v>
      </c>
      <c r="AI550" s="20">
        <v>24.615384615384617</v>
      </c>
      <c r="AJ550" s="3">
        <v>591.66666666666663</v>
      </c>
      <c r="AK550" s="6">
        <v>16</v>
      </c>
      <c r="AL550" s="6">
        <v>87</v>
      </c>
      <c r="AM550" s="6">
        <v>0</v>
      </c>
      <c r="AN550" s="6">
        <v>0</v>
      </c>
      <c r="AO550" s="6">
        <v>0</v>
      </c>
      <c r="AP550" s="6">
        <v>0</v>
      </c>
      <c r="AQ550" s="6">
        <v>124</v>
      </c>
      <c r="AR550" s="6">
        <v>50</v>
      </c>
      <c r="AS550" s="6">
        <v>22.935779816513762</v>
      </c>
      <c r="AT550" s="138">
        <v>1</v>
      </c>
      <c r="AU550" s="138">
        <v>0</v>
      </c>
      <c r="AV550" s="138">
        <v>1</v>
      </c>
      <c r="AW550" s="138">
        <v>1</v>
      </c>
      <c r="AX550" s="138">
        <v>3</v>
      </c>
      <c r="AY550" s="6">
        <v>62.222222222222221</v>
      </c>
      <c r="AZ550" s="6">
        <v>0</v>
      </c>
      <c r="BA550" s="6">
        <v>0</v>
      </c>
      <c r="BB550" s="6">
        <v>0</v>
      </c>
      <c r="BC550" s="6">
        <v>52</v>
      </c>
      <c r="BD550" s="6">
        <v>22.907488986784141</v>
      </c>
      <c r="BE550" s="6">
        <v>3</v>
      </c>
      <c r="BF550" s="6">
        <v>15</v>
      </c>
      <c r="BG550" s="6">
        <v>38</v>
      </c>
      <c r="BH550" s="6">
        <v>20.212765957446805</v>
      </c>
      <c r="BI550" s="6">
        <v>4</v>
      </c>
      <c r="BJ550" s="6">
        <v>100</v>
      </c>
      <c r="BK550" s="6">
        <v>20</v>
      </c>
    </row>
    <row r="551" spans="1:63" x14ac:dyDescent="0.35">
      <c r="A551" s="28">
        <v>545</v>
      </c>
      <c r="C551" s="18" t="s">
        <v>15</v>
      </c>
      <c r="D551" s="15">
        <v>103</v>
      </c>
      <c r="E551" s="19">
        <v>0</v>
      </c>
      <c r="F551" s="19">
        <v>0</v>
      </c>
      <c r="G551" s="19">
        <v>0</v>
      </c>
      <c r="H551" s="19">
        <v>76</v>
      </c>
      <c r="I551" s="19">
        <v>27</v>
      </c>
      <c r="J551" s="20">
        <v>56.310679611650485</v>
      </c>
      <c r="K551" s="20">
        <v>0</v>
      </c>
      <c r="L551" s="20">
        <v>0</v>
      </c>
      <c r="M551" s="19">
        <v>0</v>
      </c>
      <c r="N551" s="20">
        <v>0</v>
      </c>
      <c r="O551" s="20">
        <v>16</v>
      </c>
      <c r="P551" s="20">
        <v>100</v>
      </c>
      <c r="Q551" s="20">
        <v>42.990654205607477</v>
      </c>
      <c r="R551" s="19">
        <v>0</v>
      </c>
      <c r="S551" s="20">
        <v>0</v>
      </c>
      <c r="T551" s="19">
        <v>0</v>
      </c>
      <c r="U551" s="20">
        <v>0</v>
      </c>
      <c r="V551" s="19">
        <v>0</v>
      </c>
      <c r="W551" s="20">
        <v>0</v>
      </c>
      <c r="X551" s="19">
        <v>0</v>
      </c>
      <c r="Y551" s="20">
        <v>0</v>
      </c>
      <c r="Z551" s="20">
        <v>18.181818181818183</v>
      </c>
      <c r="AA551" s="20">
        <v>50</v>
      </c>
      <c r="AB551" s="19">
        <v>4</v>
      </c>
      <c r="AC551" s="20">
        <v>10.810810810810811</v>
      </c>
      <c r="AD551" s="20">
        <v>43.589743589743591</v>
      </c>
      <c r="AE551" s="20">
        <v>42.105263157894733</v>
      </c>
      <c r="AF551" s="20">
        <v>0</v>
      </c>
      <c r="AG551" s="20">
        <v>46.153846153846153</v>
      </c>
      <c r="AH551" s="20">
        <v>30</v>
      </c>
      <c r="AI551" s="20">
        <v>40</v>
      </c>
      <c r="AJ551" s="3">
        <v>344.44444444444446</v>
      </c>
      <c r="AK551" s="6">
        <v>0</v>
      </c>
      <c r="AL551" s="6">
        <v>62</v>
      </c>
      <c r="AM551" s="6">
        <v>0</v>
      </c>
      <c r="AN551" s="6">
        <v>26</v>
      </c>
      <c r="AO551" s="6">
        <v>0</v>
      </c>
      <c r="AP551" s="6">
        <v>0</v>
      </c>
      <c r="AQ551" s="6">
        <v>6</v>
      </c>
      <c r="AR551" s="6">
        <v>7</v>
      </c>
      <c r="AS551" s="6">
        <v>7.0707070707070701</v>
      </c>
      <c r="AT551" s="138">
        <v>1</v>
      </c>
      <c r="AU551" s="138">
        <v>1</v>
      </c>
      <c r="AV551" s="138">
        <v>0</v>
      </c>
      <c r="AW551" s="138">
        <v>0</v>
      </c>
      <c r="AX551" s="138">
        <v>2</v>
      </c>
      <c r="AY551" s="6">
        <v>30.526315789473685</v>
      </c>
      <c r="AZ551" s="6">
        <v>4</v>
      </c>
      <c r="BA551" s="6">
        <v>14.814814814814813</v>
      </c>
      <c r="BB551" s="6">
        <v>7</v>
      </c>
      <c r="BC551" s="6">
        <v>20</v>
      </c>
      <c r="BD551" s="6">
        <v>20.202020202020201</v>
      </c>
      <c r="BE551" s="6">
        <v>0</v>
      </c>
      <c r="BF551" s="6">
        <v>0</v>
      </c>
      <c r="BG551" s="6">
        <v>10</v>
      </c>
      <c r="BH551" s="6">
        <v>14.705882352941178</v>
      </c>
      <c r="BI551" s="6">
        <v>10</v>
      </c>
      <c r="BJ551" s="6">
        <v>34.482758620689658</v>
      </c>
      <c r="BK551" s="6">
        <v>0</v>
      </c>
    </row>
    <row r="552" spans="1:63" x14ac:dyDescent="0.35">
      <c r="A552" s="28">
        <v>546</v>
      </c>
      <c r="C552" s="18" t="s">
        <v>135</v>
      </c>
      <c r="D552" s="15">
        <v>487</v>
      </c>
      <c r="E552" s="19">
        <v>0</v>
      </c>
      <c r="F552" s="19">
        <v>3</v>
      </c>
      <c r="G552" s="19">
        <v>3</v>
      </c>
      <c r="H552" s="19">
        <v>251</v>
      </c>
      <c r="I552" s="19">
        <v>227</v>
      </c>
      <c r="J552" s="20">
        <v>53.182751540041075</v>
      </c>
      <c r="K552" s="20">
        <v>10</v>
      </c>
      <c r="L552" s="20">
        <v>20</v>
      </c>
      <c r="M552" s="19">
        <v>0</v>
      </c>
      <c r="N552" s="20">
        <v>0</v>
      </c>
      <c r="O552" s="20">
        <v>50</v>
      </c>
      <c r="P552" s="20">
        <v>77.083333333333343</v>
      </c>
      <c r="Q552" s="20">
        <v>51.965065502183407</v>
      </c>
      <c r="R552" s="19">
        <v>0</v>
      </c>
      <c r="S552" s="20">
        <v>0</v>
      </c>
      <c r="T552" s="19">
        <v>0</v>
      </c>
      <c r="U552" s="20">
        <v>0</v>
      </c>
      <c r="V552" s="19">
        <v>0</v>
      </c>
      <c r="W552" s="118">
        <v>0</v>
      </c>
      <c r="X552" s="118">
        <v>0</v>
      </c>
      <c r="Y552" s="118">
        <v>0</v>
      </c>
      <c r="Z552" s="20">
        <v>17.777777777777779</v>
      </c>
      <c r="AA552" s="20">
        <v>48.888888888888886</v>
      </c>
      <c r="AB552" s="19">
        <v>7</v>
      </c>
      <c r="AC552" s="20">
        <v>4.6357615894039732</v>
      </c>
      <c r="AD552" s="20">
        <v>63.809523809523803</v>
      </c>
      <c r="AE552" s="20">
        <v>54.014598540145982</v>
      </c>
      <c r="AF552" s="20">
        <v>100</v>
      </c>
      <c r="AG552" s="20">
        <v>56.837606837606835</v>
      </c>
      <c r="AH552" s="20">
        <v>39.455782312925166</v>
      </c>
      <c r="AI552" s="20">
        <v>29.931972789115648</v>
      </c>
      <c r="AJ552" s="3">
        <v>396.22641509433964</v>
      </c>
      <c r="AK552" s="6">
        <v>0</v>
      </c>
      <c r="AL552" s="6">
        <v>433</v>
      </c>
      <c r="AM552" s="6">
        <v>0</v>
      </c>
      <c r="AN552" s="6">
        <v>17</v>
      </c>
      <c r="AO552" s="6">
        <v>0</v>
      </c>
      <c r="AP552" s="6">
        <v>0</v>
      </c>
      <c r="AQ552" s="6">
        <v>24</v>
      </c>
      <c r="AR552" s="6">
        <v>10</v>
      </c>
      <c r="AS552" s="6">
        <v>2.1231422505307855</v>
      </c>
      <c r="AT552" s="138">
        <v>2</v>
      </c>
      <c r="AU552" s="138">
        <v>0</v>
      </c>
      <c r="AV552" s="138">
        <v>0</v>
      </c>
      <c r="AW552" s="138">
        <v>0</v>
      </c>
      <c r="AX552" s="138">
        <v>2</v>
      </c>
      <c r="AY552" s="6">
        <v>12.854030501089325</v>
      </c>
      <c r="AZ552" s="6">
        <v>4</v>
      </c>
      <c r="BA552" s="6">
        <v>8.1632653061224492</v>
      </c>
      <c r="BB552" s="6">
        <v>30</v>
      </c>
      <c r="BC552" s="6">
        <v>175</v>
      </c>
      <c r="BD552" s="6">
        <v>36.764705882352942</v>
      </c>
      <c r="BE552" s="6">
        <v>0</v>
      </c>
      <c r="BF552" s="6">
        <v>0</v>
      </c>
      <c r="BG552" s="6">
        <v>38</v>
      </c>
      <c r="BH552" s="6">
        <v>15.079365079365079</v>
      </c>
      <c r="BI552" s="6">
        <v>140</v>
      </c>
      <c r="BJ552" s="6">
        <v>62.222222222222221</v>
      </c>
      <c r="BK552" s="6">
        <v>3</v>
      </c>
    </row>
    <row r="553" spans="1:63" x14ac:dyDescent="0.35">
      <c r="A553" s="28">
        <v>547</v>
      </c>
      <c r="C553" s="18" t="s">
        <v>20</v>
      </c>
      <c r="D553" s="15">
        <v>822</v>
      </c>
      <c r="E553" s="19">
        <v>65</v>
      </c>
      <c r="F553" s="19">
        <v>78</v>
      </c>
      <c r="G553" s="19">
        <v>121</v>
      </c>
      <c r="H553" s="19">
        <v>579</v>
      </c>
      <c r="I553" s="19">
        <v>44</v>
      </c>
      <c r="J553" s="20">
        <v>50.608272506082727</v>
      </c>
      <c r="K553" s="20">
        <v>23</v>
      </c>
      <c r="L553" s="20">
        <v>5</v>
      </c>
      <c r="M553" s="19">
        <v>0</v>
      </c>
      <c r="N553" s="20">
        <v>0</v>
      </c>
      <c r="O553" s="20">
        <v>16</v>
      </c>
      <c r="P553" s="20">
        <v>75</v>
      </c>
      <c r="Q553" s="20">
        <v>7.8512396694214877</v>
      </c>
      <c r="R553" s="19">
        <v>0</v>
      </c>
      <c r="S553" s="20">
        <v>0</v>
      </c>
      <c r="T553" s="19">
        <v>0</v>
      </c>
      <c r="U553" s="20">
        <v>0</v>
      </c>
      <c r="V553" s="19">
        <v>0</v>
      </c>
      <c r="W553" s="20">
        <v>0</v>
      </c>
      <c r="X553" s="19">
        <v>5</v>
      </c>
      <c r="Y553" s="20">
        <v>4.8543689320388346</v>
      </c>
      <c r="Z553" s="20">
        <v>11.20879120879121</v>
      </c>
      <c r="AA553" s="20">
        <v>70.109890109890102</v>
      </c>
      <c r="AB553" s="19">
        <v>47</v>
      </c>
      <c r="AC553" s="20">
        <v>8.4380610412926398</v>
      </c>
      <c r="AD553" s="20">
        <v>84.981684981684978</v>
      </c>
      <c r="AE553" s="20">
        <v>74.666666666666671</v>
      </c>
      <c r="AF553" s="20">
        <v>58.677685950413228</v>
      </c>
      <c r="AG553" s="20">
        <v>85.150812064965194</v>
      </c>
      <c r="AH553" s="20">
        <v>18.787878787878785</v>
      </c>
      <c r="AI553" s="20">
        <v>54.54545454545454</v>
      </c>
      <c r="AJ553" s="3">
        <v>781.25</v>
      </c>
      <c r="AK553" s="6">
        <v>232</v>
      </c>
      <c r="AL553" s="6">
        <v>286</v>
      </c>
      <c r="AM553" s="6">
        <v>37</v>
      </c>
      <c r="AN553" s="6">
        <v>32</v>
      </c>
      <c r="AO553" s="6">
        <v>0</v>
      </c>
      <c r="AP553" s="6">
        <v>4</v>
      </c>
      <c r="AQ553" s="6">
        <v>199</v>
      </c>
      <c r="AR553" s="6">
        <v>276</v>
      </c>
      <c r="AS553" s="6">
        <v>35.249042145593869</v>
      </c>
      <c r="AT553" s="138">
        <v>5</v>
      </c>
      <c r="AU553" s="138">
        <v>3</v>
      </c>
      <c r="AV553" s="138">
        <v>4</v>
      </c>
      <c r="AW553" s="138">
        <v>1</v>
      </c>
      <c r="AX553" s="138">
        <v>13</v>
      </c>
      <c r="AY553" s="6">
        <v>49.196538936959215</v>
      </c>
      <c r="AZ553" s="6">
        <v>0</v>
      </c>
      <c r="BA553" s="6">
        <v>0</v>
      </c>
      <c r="BB553" s="6">
        <v>11</v>
      </c>
      <c r="BC553" s="6">
        <v>83</v>
      </c>
      <c r="BD553" s="6">
        <v>10.196560196560196</v>
      </c>
      <c r="BE553" s="6">
        <v>10</v>
      </c>
      <c r="BF553" s="6">
        <v>8.2644628099173563</v>
      </c>
      <c r="BG553" s="6">
        <v>42</v>
      </c>
      <c r="BH553" s="6">
        <v>7.304347826086957</v>
      </c>
      <c r="BI553" s="6">
        <v>3</v>
      </c>
      <c r="BJ553" s="6">
        <v>8.3333333333333321</v>
      </c>
      <c r="BK553" s="6">
        <v>121</v>
      </c>
    </row>
    <row r="554" spans="1:63" x14ac:dyDescent="0.35">
      <c r="A554" s="28">
        <v>548</v>
      </c>
      <c r="C554" s="18" t="s">
        <v>29</v>
      </c>
      <c r="D554" s="15">
        <v>132</v>
      </c>
      <c r="E554" s="19">
        <v>0</v>
      </c>
      <c r="F554" s="19">
        <v>0</v>
      </c>
      <c r="G554" s="19">
        <v>12</v>
      </c>
      <c r="H554" s="19">
        <v>114</v>
      </c>
      <c r="I554" s="19">
        <v>0</v>
      </c>
      <c r="J554" s="20">
        <v>42.424242424242422</v>
      </c>
      <c r="K554" s="20">
        <v>10</v>
      </c>
      <c r="L554" s="20">
        <v>12.658227848101266</v>
      </c>
      <c r="M554" s="19">
        <v>0</v>
      </c>
      <c r="N554" s="20">
        <v>0</v>
      </c>
      <c r="O554" s="20">
        <v>5</v>
      </c>
      <c r="P554" s="20">
        <v>0</v>
      </c>
      <c r="Q554" s="20">
        <v>12.698412698412698</v>
      </c>
      <c r="R554" s="19">
        <v>6</v>
      </c>
      <c r="S554" s="20">
        <v>30</v>
      </c>
      <c r="T554" s="19">
        <v>0</v>
      </c>
      <c r="U554" s="20">
        <v>0</v>
      </c>
      <c r="V554" s="19">
        <v>0</v>
      </c>
      <c r="W554" s="20">
        <v>0</v>
      </c>
      <c r="X554" s="19">
        <v>0</v>
      </c>
      <c r="Y554" s="20">
        <v>0</v>
      </c>
      <c r="Z554" s="20">
        <v>32.051282051282051</v>
      </c>
      <c r="AA554" s="20">
        <v>55.128205128205131</v>
      </c>
      <c r="AB554" s="19">
        <v>5</v>
      </c>
      <c r="AC554" s="20">
        <v>4.8543689320388346</v>
      </c>
      <c r="AD554" s="20">
        <v>77.142857142857153</v>
      </c>
      <c r="AE554" s="20">
        <v>74.468085106382972</v>
      </c>
      <c r="AF554" s="20">
        <v>66.666666666666657</v>
      </c>
      <c r="AG554" s="20">
        <v>81.914893617021278</v>
      </c>
      <c r="AH554" s="20">
        <v>35.294117647058826</v>
      </c>
      <c r="AI554" s="20">
        <v>31.372549019607842</v>
      </c>
      <c r="AJ554" s="3">
        <v>840</v>
      </c>
      <c r="AK554" s="6">
        <v>0</v>
      </c>
      <c r="AL554" s="6">
        <v>55</v>
      </c>
      <c r="AM554" s="6">
        <v>38</v>
      </c>
      <c r="AN554" s="6">
        <v>0</v>
      </c>
      <c r="AO554" s="6">
        <v>0</v>
      </c>
      <c r="AP554" s="6">
        <v>0</v>
      </c>
      <c r="AQ554" s="6">
        <v>25</v>
      </c>
      <c r="AR554" s="6">
        <v>26</v>
      </c>
      <c r="AS554" s="6">
        <v>19.847328244274809</v>
      </c>
      <c r="AT554" s="138">
        <v>1</v>
      </c>
      <c r="AU554" s="138">
        <v>0</v>
      </c>
      <c r="AV554" s="138">
        <v>1</v>
      </c>
      <c r="AW554" s="138">
        <v>0</v>
      </c>
      <c r="AX554" s="138">
        <v>2</v>
      </c>
      <c r="AY554" s="6">
        <v>64</v>
      </c>
      <c r="AZ554" s="6">
        <v>4</v>
      </c>
      <c r="BA554" s="6">
        <v>5.4054054054054053</v>
      </c>
      <c r="BB554" s="6">
        <v>0</v>
      </c>
      <c r="BC554" s="6">
        <v>0</v>
      </c>
      <c r="BD554" s="6">
        <v>0</v>
      </c>
      <c r="BE554" s="6">
        <v>0</v>
      </c>
      <c r="BF554" s="6">
        <v>0</v>
      </c>
      <c r="BG554" s="6">
        <v>0</v>
      </c>
      <c r="BH554" s="6">
        <v>0</v>
      </c>
      <c r="BI554" s="6">
        <v>0</v>
      </c>
      <c r="BJ554" s="6">
        <v>0</v>
      </c>
      <c r="BK554" s="6">
        <v>12</v>
      </c>
    </row>
    <row r="555" spans="1:63" x14ac:dyDescent="0.35">
      <c r="A555" s="28">
        <v>549</v>
      </c>
      <c r="C555" s="18" t="s">
        <v>24</v>
      </c>
      <c r="D555" s="15">
        <v>398</v>
      </c>
      <c r="E555" s="19">
        <v>15</v>
      </c>
      <c r="F555" s="19">
        <v>24</v>
      </c>
      <c r="G555" s="19">
        <v>99</v>
      </c>
      <c r="H555" s="19">
        <v>280</v>
      </c>
      <c r="I555" s="19">
        <v>0</v>
      </c>
      <c r="J555" s="20">
        <v>19.346733668341709</v>
      </c>
      <c r="K555" s="20">
        <v>17</v>
      </c>
      <c r="L555" s="20">
        <v>6.2271062271062272</v>
      </c>
      <c r="M555" s="19">
        <v>0</v>
      </c>
      <c r="N555" s="20">
        <v>0</v>
      </c>
      <c r="O555" s="20">
        <v>0</v>
      </c>
      <c r="P555" s="20">
        <v>0</v>
      </c>
      <c r="Q555" s="20">
        <v>9.7493036211699167</v>
      </c>
      <c r="R555" s="19">
        <v>10</v>
      </c>
      <c r="S555" s="20">
        <v>11.627906976744185</v>
      </c>
      <c r="T555" s="19">
        <v>7</v>
      </c>
      <c r="U555" s="20">
        <v>8.4337349397590362</v>
      </c>
      <c r="V555" s="19">
        <v>0</v>
      </c>
      <c r="W555" s="20">
        <v>0</v>
      </c>
      <c r="X555" s="19">
        <v>12</v>
      </c>
      <c r="Y555" s="20">
        <v>14.117647058823529</v>
      </c>
      <c r="Z555" s="20">
        <v>19.123505976095618</v>
      </c>
      <c r="AA555" s="20">
        <v>53.386454183266927</v>
      </c>
      <c r="AB555" s="19">
        <v>29</v>
      </c>
      <c r="AC555" s="20">
        <v>10.507246376811594</v>
      </c>
      <c r="AD555" s="20">
        <v>80.088495575221245</v>
      </c>
      <c r="AE555" s="20">
        <v>25.925925925925924</v>
      </c>
      <c r="AF555" s="20">
        <v>60.283687943262407</v>
      </c>
      <c r="AG555" s="20">
        <v>78.294573643410843</v>
      </c>
      <c r="AH555" s="20">
        <v>61.434977578475333</v>
      </c>
      <c r="AI555" s="20">
        <v>11.659192825112108</v>
      </c>
      <c r="AJ555" s="3">
        <v>437.5</v>
      </c>
      <c r="AK555" s="6">
        <v>0</v>
      </c>
      <c r="AL555" s="6">
        <v>5</v>
      </c>
      <c r="AM555" s="6">
        <v>8</v>
      </c>
      <c r="AN555" s="6">
        <v>367</v>
      </c>
      <c r="AO555" s="6">
        <v>0</v>
      </c>
      <c r="AP555" s="6">
        <v>0</v>
      </c>
      <c r="AQ555" s="6">
        <v>7</v>
      </c>
      <c r="AR555" s="6">
        <v>240</v>
      </c>
      <c r="AS555" s="6">
        <v>62.827225130890049</v>
      </c>
      <c r="AT555" s="138">
        <v>5</v>
      </c>
      <c r="AU555" s="138">
        <v>0</v>
      </c>
      <c r="AV555" s="138">
        <v>7</v>
      </c>
      <c r="AW555" s="138">
        <v>10</v>
      </c>
      <c r="AX555" s="138">
        <v>22</v>
      </c>
      <c r="AY555" s="6">
        <v>95.526315789473685</v>
      </c>
      <c r="AZ555" s="6">
        <v>0</v>
      </c>
      <c r="BA555" s="6">
        <v>0</v>
      </c>
      <c r="BB555" s="6">
        <v>0</v>
      </c>
      <c r="BC555" s="6">
        <v>35</v>
      </c>
      <c r="BD555" s="6">
        <v>8.8607594936708853</v>
      </c>
      <c r="BE555" s="6">
        <v>4</v>
      </c>
      <c r="BF555" s="6">
        <v>4.3478260869565215</v>
      </c>
      <c r="BG555" s="6">
        <v>23</v>
      </c>
      <c r="BH555" s="6">
        <v>8.2733812949640289</v>
      </c>
      <c r="BI555" s="6">
        <v>0</v>
      </c>
      <c r="BJ555" s="6">
        <v>0</v>
      </c>
      <c r="BK555" s="6">
        <v>99</v>
      </c>
    </row>
    <row r="556" spans="1:63" x14ac:dyDescent="0.35">
      <c r="A556" s="28">
        <v>550</v>
      </c>
      <c r="C556" s="18" t="s">
        <v>21</v>
      </c>
      <c r="D556" s="15">
        <v>1062</v>
      </c>
      <c r="E556" s="19">
        <v>24</v>
      </c>
      <c r="F556" s="19">
        <v>52</v>
      </c>
      <c r="G556" s="19">
        <v>99</v>
      </c>
      <c r="H556" s="19">
        <v>786</v>
      </c>
      <c r="I556" s="19">
        <v>125</v>
      </c>
      <c r="J556" s="20">
        <v>61.770244821092277</v>
      </c>
      <c r="K556" s="20">
        <v>40</v>
      </c>
      <c r="L556" s="20">
        <v>7.7369439071566735</v>
      </c>
      <c r="M556" s="19">
        <v>0</v>
      </c>
      <c r="N556" s="20">
        <v>0</v>
      </c>
      <c r="O556" s="20">
        <v>57</v>
      </c>
      <c r="P556" s="20">
        <v>87.5</v>
      </c>
      <c r="Q556" s="20">
        <v>12.041884816753926</v>
      </c>
      <c r="R556" s="19">
        <v>7</v>
      </c>
      <c r="S556" s="20">
        <v>10.606060606060606</v>
      </c>
      <c r="T556" s="19">
        <v>0</v>
      </c>
      <c r="U556" s="20">
        <v>0</v>
      </c>
      <c r="V556" s="19">
        <v>9</v>
      </c>
      <c r="W556" s="20">
        <v>21.428571428571427</v>
      </c>
      <c r="X556" s="19">
        <v>5</v>
      </c>
      <c r="Y556" s="20">
        <v>9.0909090909090917</v>
      </c>
      <c r="Z556" s="20">
        <v>19.329388560157788</v>
      </c>
      <c r="AA556" s="20">
        <v>62.524654832347139</v>
      </c>
      <c r="AB556" s="19">
        <v>52</v>
      </c>
      <c r="AC556" s="20">
        <v>7.3136427566807312</v>
      </c>
      <c r="AD556" s="20">
        <v>83.388704318936874</v>
      </c>
      <c r="AE556" s="20">
        <v>73.375262054507346</v>
      </c>
      <c r="AF556" s="20">
        <v>75.714285714285708</v>
      </c>
      <c r="AG556" s="20">
        <v>77.173913043478265</v>
      </c>
      <c r="AH556" s="20">
        <v>26.697530864197532</v>
      </c>
      <c r="AI556" s="20">
        <v>33.950617283950621</v>
      </c>
      <c r="AJ556" s="3">
        <v>746.195652173913</v>
      </c>
      <c r="AK556" s="6">
        <v>11</v>
      </c>
      <c r="AL556" s="6">
        <v>933</v>
      </c>
      <c r="AM556" s="6">
        <v>0</v>
      </c>
      <c r="AN556" s="6">
        <v>6</v>
      </c>
      <c r="AO556" s="6">
        <v>0</v>
      </c>
      <c r="AP556" s="6">
        <v>0</v>
      </c>
      <c r="AQ556" s="6">
        <v>65</v>
      </c>
      <c r="AR556" s="6">
        <v>280</v>
      </c>
      <c r="AS556" s="6">
        <v>27.184466019417474</v>
      </c>
      <c r="AT556" s="138">
        <v>4</v>
      </c>
      <c r="AU556" s="138">
        <v>0</v>
      </c>
      <c r="AV556" s="138">
        <v>4</v>
      </c>
      <c r="AW556" s="138">
        <v>26</v>
      </c>
      <c r="AX556" s="138">
        <v>34</v>
      </c>
      <c r="AY556" s="6">
        <v>60.801564027370482</v>
      </c>
      <c r="AZ556" s="6">
        <v>5</v>
      </c>
      <c r="BA556" s="6">
        <v>1</v>
      </c>
      <c r="BB556" s="6">
        <v>31</v>
      </c>
      <c r="BC556" s="6">
        <v>34</v>
      </c>
      <c r="BD556" s="6">
        <v>3.2075471698113209</v>
      </c>
      <c r="BE556" s="6">
        <v>0</v>
      </c>
      <c r="BF556" s="6">
        <v>0</v>
      </c>
      <c r="BG556" s="6">
        <v>16</v>
      </c>
      <c r="BH556" s="6">
        <v>2.0382165605095541</v>
      </c>
      <c r="BI556" s="6">
        <v>18</v>
      </c>
      <c r="BJ556" s="6">
        <v>13.953488372093023</v>
      </c>
      <c r="BK556" s="6">
        <v>99</v>
      </c>
    </row>
    <row r="557" spans="1:63" x14ac:dyDescent="0.35">
      <c r="A557" s="28">
        <v>551</v>
      </c>
      <c r="C557" s="18" t="s">
        <v>9</v>
      </c>
      <c r="D557" s="15">
        <v>214</v>
      </c>
      <c r="E557" s="19">
        <v>0</v>
      </c>
      <c r="F557" s="19">
        <v>0</v>
      </c>
      <c r="G557" s="19">
        <v>3</v>
      </c>
      <c r="H557" s="19">
        <v>105</v>
      </c>
      <c r="I557" s="19">
        <v>99</v>
      </c>
      <c r="J557" s="20">
        <v>54.67289719626168</v>
      </c>
      <c r="K557" s="20">
        <v>7</v>
      </c>
      <c r="L557" s="20">
        <v>10</v>
      </c>
      <c r="M557" s="19">
        <v>0</v>
      </c>
      <c r="N557" s="20">
        <v>0</v>
      </c>
      <c r="O557" s="20">
        <v>12</v>
      </c>
      <c r="P557" s="20">
        <v>100</v>
      </c>
      <c r="Q557" s="20">
        <v>28.934010152284262</v>
      </c>
      <c r="R557" s="19">
        <v>0</v>
      </c>
      <c r="S557" s="20">
        <v>0</v>
      </c>
      <c r="T557" s="19">
        <v>0</v>
      </c>
      <c r="U557" s="20">
        <v>0</v>
      </c>
      <c r="V557" s="19">
        <v>0</v>
      </c>
      <c r="W557" s="20">
        <v>0</v>
      </c>
      <c r="X557" s="19">
        <v>0</v>
      </c>
      <c r="Y557" s="20">
        <v>0</v>
      </c>
      <c r="Z557" s="20">
        <v>29.508196721311474</v>
      </c>
      <c r="AA557" s="20">
        <v>49.180327868852459</v>
      </c>
      <c r="AB557" s="19">
        <v>7</v>
      </c>
      <c r="AC557" s="20">
        <v>8.235294117647058</v>
      </c>
      <c r="AD557" s="20">
        <v>64.15094339622641</v>
      </c>
      <c r="AE557" s="20">
        <v>68.421052631578945</v>
      </c>
      <c r="AF557" s="20">
        <v>44.444444444444443</v>
      </c>
      <c r="AG557" s="20">
        <v>71.134020618556704</v>
      </c>
      <c r="AH557" s="20">
        <v>22.352941176470591</v>
      </c>
      <c r="AI557" s="20">
        <v>43.529411764705884</v>
      </c>
      <c r="AJ557" s="3">
        <v>483.33333333333337</v>
      </c>
      <c r="AK557" s="6">
        <v>0</v>
      </c>
      <c r="AL557" s="6">
        <v>167</v>
      </c>
      <c r="AM557" s="6">
        <v>0</v>
      </c>
      <c r="AN557" s="6">
        <v>0</v>
      </c>
      <c r="AO557" s="6">
        <v>0</v>
      </c>
      <c r="AP557" s="6">
        <v>0</v>
      </c>
      <c r="AQ557" s="6">
        <v>38</v>
      </c>
      <c r="AR557" s="6">
        <v>14</v>
      </c>
      <c r="AS557" s="6">
        <v>6.7307692307692308</v>
      </c>
      <c r="AT557" s="138">
        <v>0</v>
      </c>
      <c r="AU557" s="138">
        <v>0</v>
      </c>
      <c r="AV557" s="138">
        <v>0</v>
      </c>
      <c r="AW557" s="138">
        <v>0</v>
      </c>
      <c r="AX557" s="138">
        <v>0</v>
      </c>
      <c r="AY557" s="6">
        <v>29.949238578680205</v>
      </c>
      <c r="AZ557" s="6">
        <v>0</v>
      </c>
      <c r="BA557" s="6">
        <v>0</v>
      </c>
      <c r="BB557" s="6">
        <v>43</v>
      </c>
      <c r="BC557" s="6">
        <v>35</v>
      </c>
      <c r="BD557" s="6">
        <v>16.055045871559635</v>
      </c>
      <c r="BE557" s="6">
        <v>0</v>
      </c>
      <c r="BF557" s="6">
        <v>0</v>
      </c>
      <c r="BG557" s="6">
        <v>3</v>
      </c>
      <c r="BH557" s="6">
        <v>2.7777777777777777</v>
      </c>
      <c r="BI557" s="6">
        <v>27</v>
      </c>
      <c r="BJ557" s="6">
        <v>28.421052631578945</v>
      </c>
      <c r="BK557" s="6">
        <v>3</v>
      </c>
    </row>
    <row r="558" spans="1:63" x14ac:dyDescent="0.35">
      <c r="A558" s="28">
        <v>552</v>
      </c>
      <c r="C558" s="18" t="s">
        <v>3</v>
      </c>
      <c r="D558" s="15">
        <v>32</v>
      </c>
      <c r="E558" s="19">
        <v>0</v>
      </c>
      <c r="F558" s="19">
        <v>0</v>
      </c>
      <c r="G558" s="19">
        <v>4</v>
      </c>
      <c r="H558" s="19">
        <v>16</v>
      </c>
      <c r="I558" s="19">
        <v>9</v>
      </c>
      <c r="J558" s="20">
        <v>59.375</v>
      </c>
      <c r="K558" s="20">
        <v>0</v>
      </c>
      <c r="L558" s="20">
        <v>0</v>
      </c>
      <c r="M558" s="19">
        <v>0</v>
      </c>
      <c r="N558" s="20">
        <v>0</v>
      </c>
      <c r="O558" s="20">
        <v>0</v>
      </c>
      <c r="P558" s="20">
        <v>0</v>
      </c>
      <c r="Q558" s="20">
        <v>26.666666666666668</v>
      </c>
      <c r="R558" s="19">
        <v>0</v>
      </c>
      <c r="S558" s="20">
        <v>0</v>
      </c>
      <c r="T558" s="19">
        <v>0</v>
      </c>
      <c r="U558" s="20">
        <v>0</v>
      </c>
      <c r="V558" s="19">
        <v>0</v>
      </c>
      <c r="W558" s="20">
        <v>0</v>
      </c>
      <c r="X558" s="19">
        <v>0</v>
      </c>
      <c r="Y558" s="20">
        <v>0</v>
      </c>
      <c r="Z558" s="20">
        <v>0</v>
      </c>
      <c r="AA558" s="20">
        <v>100</v>
      </c>
      <c r="AB558" s="19">
        <v>0</v>
      </c>
      <c r="AC558" s="20">
        <v>0</v>
      </c>
      <c r="AD558" s="20">
        <v>60</v>
      </c>
      <c r="AE558" s="20">
        <v>75</v>
      </c>
      <c r="AF558" s="20">
        <v>100</v>
      </c>
      <c r="AG558" s="20">
        <v>60</v>
      </c>
      <c r="AH558" s="20">
        <v>50</v>
      </c>
      <c r="AI558" s="20">
        <v>0</v>
      </c>
      <c r="AJ558" s="3">
        <v>565.625</v>
      </c>
      <c r="AK558" s="6">
        <v>0</v>
      </c>
      <c r="AL558" s="6">
        <v>29</v>
      </c>
      <c r="AM558" s="6">
        <v>0</v>
      </c>
      <c r="AN558" s="6">
        <v>0</v>
      </c>
      <c r="AO558" s="6">
        <v>0</v>
      </c>
      <c r="AP558" s="6">
        <v>0</v>
      </c>
      <c r="AQ558" s="6">
        <v>0</v>
      </c>
      <c r="AR558" s="6">
        <v>10</v>
      </c>
      <c r="AS558" s="6">
        <v>31.25</v>
      </c>
      <c r="AT558" s="138">
        <v>0</v>
      </c>
      <c r="AU558" s="138">
        <v>0</v>
      </c>
      <c r="AV558" s="138">
        <v>0</v>
      </c>
      <c r="AW558" s="138">
        <v>0</v>
      </c>
      <c r="AX558" s="138">
        <v>0</v>
      </c>
      <c r="AY558" s="6">
        <v>84.848484848484844</v>
      </c>
      <c r="AZ558" s="6">
        <v>0</v>
      </c>
      <c r="BA558" s="6">
        <v>0</v>
      </c>
      <c r="BB558" s="6">
        <v>0</v>
      </c>
      <c r="BC558" s="6">
        <v>0</v>
      </c>
      <c r="BD558" s="6">
        <v>0</v>
      </c>
      <c r="BE558" s="6">
        <v>0</v>
      </c>
      <c r="BF558" s="6">
        <v>0</v>
      </c>
      <c r="BG558" s="6">
        <v>0</v>
      </c>
      <c r="BH558" s="6">
        <v>0</v>
      </c>
      <c r="BI558" s="6">
        <v>0</v>
      </c>
      <c r="BJ558" s="6">
        <v>0</v>
      </c>
      <c r="BK558" s="6">
        <v>4</v>
      </c>
    </row>
    <row r="559" spans="1:63" x14ac:dyDescent="0.35">
      <c r="A559" s="28">
        <v>553</v>
      </c>
      <c r="C559" s="18" t="s">
        <v>280</v>
      </c>
      <c r="D559" s="15">
        <v>228</v>
      </c>
      <c r="E559" s="19">
        <v>9</v>
      </c>
      <c r="F559" s="19">
        <v>12</v>
      </c>
      <c r="G559" s="19">
        <v>22</v>
      </c>
      <c r="H559" s="19">
        <v>186</v>
      </c>
      <c r="I559" s="19">
        <v>11</v>
      </c>
      <c r="J559" s="20">
        <v>60.964912280701753</v>
      </c>
      <c r="K559" s="20">
        <v>0</v>
      </c>
      <c r="L559" s="20">
        <v>0</v>
      </c>
      <c r="M559" s="19">
        <v>0</v>
      </c>
      <c r="N559" s="20">
        <v>0</v>
      </c>
      <c r="O559" s="20">
        <v>6</v>
      </c>
      <c r="P559" s="20">
        <v>100</v>
      </c>
      <c r="Q559" s="20">
        <v>8.0568720379146921</v>
      </c>
      <c r="R559" s="19">
        <v>0</v>
      </c>
      <c r="S559" s="20">
        <v>0</v>
      </c>
      <c r="T559" s="19">
        <v>0</v>
      </c>
      <c r="U559" s="20">
        <v>0</v>
      </c>
      <c r="V559" s="19">
        <v>5</v>
      </c>
      <c r="W559" s="20">
        <v>23.809523809523807</v>
      </c>
      <c r="X559" s="19">
        <v>5</v>
      </c>
      <c r="Y559" s="20">
        <v>23.809523809523807</v>
      </c>
      <c r="Z559" s="20">
        <v>6.3829787234042552</v>
      </c>
      <c r="AA559" s="20">
        <v>82.269503546099287</v>
      </c>
      <c r="AB559" s="19">
        <v>16</v>
      </c>
      <c r="AC559" s="20">
        <v>9.2485549132947966</v>
      </c>
      <c r="AD559" s="20">
        <v>83.78378378378379</v>
      </c>
      <c r="AE559" s="20">
        <v>77.876106194690266</v>
      </c>
      <c r="AF559" s="20">
        <v>50</v>
      </c>
      <c r="AG559" s="20">
        <v>79.629629629629633</v>
      </c>
      <c r="AH559" s="20">
        <v>9.433962264150944</v>
      </c>
      <c r="AI559" s="20">
        <v>66.666666666666657</v>
      </c>
      <c r="AJ559" s="3">
        <v>911.11111111111109</v>
      </c>
      <c r="AK559" s="6">
        <v>30</v>
      </c>
      <c r="AL559" s="6">
        <v>72</v>
      </c>
      <c r="AM559" s="6">
        <v>3</v>
      </c>
      <c r="AN559" s="6">
        <v>12</v>
      </c>
      <c r="AO559" s="6">
        <v>0</v>
      </c>
      <c r="AP559" s="6">
        <v>8</v>
      </c>
      <c r="AQ559" s="6">
        <v>94</v>
      </c>
      <c r="AR559" s="6">
        <v>35</v>
      </c>
      <c r="AS559" s="6">
        <v>15.625</v>
      </c>
      <c r="AT559" s="138">
        <v>0</v>
      </c>
      <c r="AU559" s="138">
        <v>0</v>
      </c>
      <c r="AV559" s="138">
        <v>2</v>
      </c>
      <c r="AW559" s="138">
        <v>1</v>
      </c>
      <c r="AX559" s="138">
        <v>3</v>
      </c>
      <c r="AY559" s="6">
        <v>41.777777777777779</v>
      </c>
      <c r="AZ559" s="6">
        <v>0</v>
      </c>
      <c r="BA559" s="6">
        <v>0</v>
      </c>
      <c r="BB559" s="6">
        <v>3</v>
      </c>
      <c r="BC559" s="6">
        <v>7</v>
      </c>
      <c r="BD559" s="6">
        <v>3.0172413793103448</v>
      </c>
      <c r="BE559" s="6">
        <v>0</v>
      </c>
      <c r="BF559" s="6">
        <v>0</v>
      </c>
      <c r="BG559" s="6">
        <v>3</v>
      </c>
      <c r="BH559" s="6">
        <v>1.6304347826086956</v>
      </c>
      <c r="BI559" s="6">
        <v>3</v>
      </c>
      <c r="BJ559" s="6">
        <v>27.27272727272727</v>
      </c>
      <c r="BK559" s="6">
        <v>22</v>
      </c>
    </row>
    <row r="560" spans="1:63" x14ac:dyDescent="0.35">
      <c r="A560" s="28">
        <v>554</v>
      </c>
      <c r="C560" s="18" t="s">
        <v>28</v>
      </c>
      <c r="D560" s="15">
        <v>199</v>
      </c>
      <c r="E560" s="19">
        <v>0</v>
      </c>
      <c r="F560" s="19">
        <v>9</v>
      </c>
      <c r="G560" s="19">
        <v>37</v>
      </c>
      <c r="H560" s="19">
        <v>144</v>
      </c>
      <c r="I560" s="19">
        <v>9</v>
      </c>
      <c r="J560" s="20">
        <v>54.2713567839196</v>
      </c>
      <c r="K560" s="20">
        <v>11</v>
      </c>
      <c r="L560" s="20">
        <v>13.095238095238097</v>
      </c>
      <c r="M560" s="19">
        <v>0</v>
      </c>
      <c r="N560" s="20">
        <v>0</v>
      </c>
      <c r="O560" s="20">
        <v>25</v>
      </c>
      <c r="P560" s="20">
        <v>70.967741935483872</v>
      </c>
      <c r="Q560" s="20">
        <v>35.260115606936417</v>
      </c>
      <c r="R560" s="19">
        <v>4</v>
      </c>
      <c r="S560" s="20">
        <v>20</v>
      </c>
      <c r="T560" s="19">
        <v>4</v>
      </c>
      <c r="U560" s="20">
        <v>40</v>
      </c>
      <c r="V560" s="19">
        <v>0</v>
      </c>
      <c r="W560" s="20">
        <v>0</v>
      </c>
      <c r="X560" s="19">
        <v>4</v>
      </c>
      <c r="Y560" s="20">
        <v>28.571428571428569</v>
      </c>
      <c r="Z560" s="20">
        <v>29.411764705882355</v>
      </c>
      <c r="AA560" s="20">
        <v>18.823529411764707</v>
      </c>
      <c r="AB560" s="19">
        <v>34</v>
      </c>
      <c r="AC560" s="20">
        <v>30.357142857142854</v>
      </c>
      <c r="AD560" s="20">
        <v>60.655737704918032</v>
      </c>
      <c r="AE560" s="20">
        <v>40.789473684210527</v>
      </c>
      <c r="AF560" s="20">
        <v>50</v>
      </c>
      <c r="AG560" s="20">
        <v>51.639344262295083</v>
      </c>
      <c r="AH560" s="20">
        <v>39.534883720930232</v>
      </c>
      <c r="AI560" s="20">
        <v>19.767441860465116</v>
      </c>
      <c r="AJ560" s="3">
        <v>313.88888888888891</v>
      </c>
      <c r="AK560" s="6">
        <v>0</v>
      </c>
      <c r="AL560" s="6">
        <v>0</v>
      </c>
      <c r="AM560" s="6">
        <v>0</v>
      </c>
      <c r="AN560" s="6">
        <v>183</v>
      </c>
      <c r="AO560" s="6">
        <v>0</v>
      </c>
      <c r="AP560" s="6">
        <v>0</v>
      </c>
      <c r="AQ560" s="6">
        <v>0</v>
      </c>
      <c r="AR560" s="6">
        <v>29</v>
      </c>
      <c r="AS560" s="6">
        <v>15.425531914893616</v>
      </c>
      <c r="AT560" s="138">
        <v>6</v>
      </c>
      <c r="AU560" s="138">
        <v>0</v>
      </c>
      <c r="AV560" s="138">
        <v>0</v>
      </c>
      <c r="AW560" s="138">
        <v>0</v>
      </c>
      <c r="AX560" s="138">
        <v>6</v>
      </c>
      <c r="AY560" s="6">
        <v>94.554455445544548</v>
      </c>
      <c r="AZ560" s="6">
        <v>0</v>
      </c>
      <c r="BA560" s="6">
        <v>0</v>
      </c>
      <c r="BB560" s="6">
        <v>0</v>
      </c>
      <c r="BC560" s="6">
        <v>32</v>
      </c>
      <c r="BD560" s="6">
        <v>17.021276595744681</v>
      </c>
      <c r="BE560" s="6">
        <v>3</v>
      </c>
      <c r="BF560" s="6">
        <v>9.67741935483871</v>
      </c>
      <c r="BG560" s="6">
        <v>26</v>
      </c>
      <c r="BH560" s="6">
        <v>18.439716312056735</v>
      </c>
      <c r="BI560" s="6">
        <v>8</v>
      </c>
      <c r="BJ560" s="6">
        <v>66.666666666666657</v>
      </c>
      <c r="BK560" s="6">
        <v>37</v>
      </c>
    </row>
    <row r="561" spans="1:63" x14ac:dyDescent="0.35">
      <c r="A561" s="28">
        <v>555</v>
      </c>
      <c r="C561" s="18" t="s">
        <v>25</v>
      </c>
      <c r="D561" s="15">
        <v>410</v>
      </c>
      <c r="E561" s="19">
        <v>6</v>
      </c>
      <c r="F561" s="19">
        <v>14</v>
      </c>
      <c r="G561" s="19">
        <v>79</v>
      </c>
      <c r="H561" s="19">
        <v>285</v>
      </c>
      <c r="I561" s="19">
        <v>24</v>
      </c>
      <c r="J561" s="20">
        <v>36.585365853658537</v>
      </c>
      <c r="K561" s="20">
        <v>7</v>
      </c>
      <c r="L561" s="20">
        <v>3.0567685589519651</v>
      </c>
      <c r="M561" s="19">
        <v>4</v>
      </c>
      <c r="N561" s="20">
        <v>20</v>
      </c>
      <c r="O561" s="20">
        <v>12</v>
      </c>
      <c r="P561" s="20">
        <v>100</v>
      </c>
      <c r="Q561" s="20">
        <v>9.2838196286472154</v>
      </c>
      <c r="R561" s="19">
        <v>6</v>
      </c>
      <c r="S561" s="20">
        <v>8.2191780821917799</v>
      </c>
      <c r="T561" s="19">
        <v>4</v>
      </c>
      <c r="U561" s="20">
        <v>7.4074074074074066</v>
      </c>
      <c r="V561" s="19">
        <v>3</v>
      </c>
      <c r="W561" s="118">
        <v>18.75</v>
      </c>
      <c r="X561" s="118">
        <v>9</v>
      </c>
      <c r="Y561" s="118">
        <v>11.688311688311687</v>
      </c>
      <c r="Z561" s="20">
        <v>18.264840182648399</v>
      </c>
      <c r="AA561" s="20">
        <v>49.771689497716892</v>
      </c>
      <c r="AB561" s="19">
        <v>30</v>
      </c>
      <c r="AC561" s="20">
        <v>10.676156583629894</v>
      </c>
      <c r="AD561" s="20">
        <v>76.243093922651937</v>
      </c>
      <c r="AE561" s="20">
        <v>67.676767676767682</v>
      </c>
      <c r="AF561" s="20">
        <v>65.420560747663544</v>
      </c>
      <c r="AG561" s="20">
        <v>81.481481481481481</v>
      </c>
      <c r="AH561" s="20">
        <v>47.717842323651453</v>
      </c>
      <c r="AI561" s="20">
        <v>25.311203319502074</v>
      </c>
      <c r="AJ561" s="3">
        <v>348</v>
      </c>
      <c r="AK561" s="6">
        <v>146</v>
      </c>
      <c r="AL561" s="6">
        <v>96</v>
      </c>
      <c r="AM561" s="6">
        <v>71</v>
      </c>
      <c r="AN561" s="6">
        <v>67</v>
      </c>
      <c r="AO561" s="6">
        <v>0</v>
      </c>
      <c r="AP561" s="6">
        <v>0</v>
      </c>
      <c r="AQ561" s="6">
        <v>25</v>
      </c>
      <c r="AR561" s="6">
        <v>188</v>
      </c>
      <c r="AS561" s="6">
        <v>47.959183673469383</v>
      </c>
      <c r="AT561" s="138">
        <v>6</v>
      </c>
      <c r="AU561" s="138">
        <v>0</v>
      </c>
      <c r="AV561" s="138">
        <v>4</v>
      </c>
      <c r="AW561" s="138">
        <v>3</v>
      </c>
      <c r="AX561" s="138">
        <v>13</v>
      </c>
      <c r="AY561" s="6">
        <v>77.377892030848329</v>
      </c>
      <c r="AZ561" s="6">
        <v>0</v>
      </c>
      <c r="BA561" s="6">
        <v>0</v>
      </c>
      <c r="BB561" s="6">
        <v>6</v>
      </c>
      <c r="BC561" s="6">
        <v>31</v>
      </c>
      <c r="BD561" s="6">
        <v>7.6543209876543212</v>
      </c>
      <c r="BE561" s="6">
        <v>0</v>
      </c>
      <c r="BF561" s="6">
        <v>0</v>
      </c>
      <c r="BG561" s="6">
        <v>27</v>
      </c>
      <c r="BH561" s="6">
        <v>9.4736842105263168</v>
      </c>
      <c r="BI561" s="6">
        <v>0</v>
      </c>
      <c r="BJ561" s="6">
        <v>0</v>
      </c>
      <c r="BK561" s="6">
        <v>79</v>
      </c>
    </row>
    <row r="562" spans="1:63" x14ac:dyDescent="0.35">
      <c r="A562" s="28">
        <v>556</v>
      </c>
      <c r="C562" s="18" t="s">
        <v>11</v>
      </c>
      <c r="D562" s="15">
        <v>231</v>
      </c>
      <c r="E562" s="19">
        <v>6</v>
      </c>
      <c r="F562" s="19">
        <v>9</v>
      </c>
      <c r="G562" s="19">
        <v>51</v>
      </c>
      <c r="H562" s="19">
        <v>108</v>
      </c>
      <c r="I562" s="19">
        <v>7</v>
      </c>
      <c r="J562" s="20">
        <v>46.89265536723164</v>
      </c>
      <c r="K562" s="20">
        <v>11</v>
      </c>
      <c r="L562" s="20">
        <v>13.253012048192772</v>
      </c>
      <c r="M562" s="19">
        <v>3</v>
      </c>
      <c r="N562" s="20">
        <v>18.75</v>
      </c>
      <c r="O562" s="20">
        <v>25</v>
      </c>
      <c r="P562" s="20">
        <v>100</v>
      </c>
      <c r="Q562" s="20">
        <v>21.518987341772153</v>
      </c>
      <c r="R562" s="19">
        <v>5</v>
      </c>
      <c r="S562" s="20">
        <v>12.820512820512819</v>
      </c>
      <c r="T562" s="19">
        <v>7</v>
      </c>
      <c r="U562" s="20">
        <v>35</v>
      </c>
      <c r="V562" s="19">
        <v>5</v>
      </c>
      <c r="W562" s="20">
        <v>31.25</v>
      </c>
      <c r="X562" s="19">
        <v>6</v>
      </c>
      <c r="Y562" s="20">
        <v>18.75</v>
      </c>
      <c r="Z562" s="20">
        <v>23.52941176470588</v>
      </c>
      <c r="AA562" s="20">
        <v>17.647058823529413</v>
      </c>
      <c r="AB562" s="19">
        <v>41</v>
      </c>
      <c r="AC562" s="20">
        <v>41.836734693877553</v>
      </c>
      <c r="AD562" s="20">
        <v>47.272727272727273</v>
      </c>
      <c r="AE562" s="20">
        <v>26.923076923076923</v>
      </c>
      <c r="AF562" s="20">
        <v>39.285714285714285</v>
      </c>
      <c r="AG562" s="20">
        <v>38.554216867469883</v>
      </c>
      <c r="AH562" s="20">
        <v>42.372881355932201</v>
      </c>
      <c r="AI562" s="20">
        <v>15.254237288135593</v>
      </c>
      <c r="AJ562" s="3">
        <v>360.86956521739131</v>
      </c>
      <c r="AK562" s="6">
        <v>0</v>
      </c>
      <c r="AL562" s="6">
        <v>94</v>
      </c>
      <c r="AM562" s="6">
        <v>0</v>
      </c>
      <c r="AN562" s="6">
        <v>69</v>
      </c>
      <c r="AO562" s="6">
        <v>0</v>
      </c>
      <c r="AP562" s="6">
        <v>0</v>
      </c>
      <c r="AQ562" s="6">
        <v>5</v>
      </c>
      <c r="AR562" s="6">
        <v>39</v>
      </c>
      <c r="AS562" s="6">
        <v>22.543352601156069</v>
      </c>
      <c r="AT562" s="138">
        <v>0</v>
      </c>
      <c r="AU562" s="138">
        <v>0</v>
      </c>
      <c r="AV562" s="138">
        <v>0</v>
      </c>
      <c r="AW562" s="138">
        <v>0</v>
      </c>
      <c r="AX562" s="138">
        <v>0</v>
      </c>
      <c r="AY562" s="6">
        <v>95.031055900621126</v>
      </c>
      <c r="AZ562" s="6">
        <v>0</v>
      </c>
      <c r="BA562" s="6">
        <v>0</v>
      </c>
      <c r="BB562" s="6">
        <v>0</v>
      </c>
      <c r="BC562" s="6">
        <v>32</v>
      </c>
      <c r="BD562" s="6">
        <v>18.285714285714285</v>
      </c>
      <c r="BE562" s="6">
        <v>0</v>
      </c>
      <c r="BF562" s="6">
        <v>0</v>
      </c>
      <c r="BG562" s="6">
        <v>23</v>
      </c>
      <c r="BH562" s="6">
        <v>20.72072072072072</v>
      </c>
      <c r="BI562" s="6">
        <v>0</v>
      </c>
      <c r="BJ562" s="6">
        <v>0</v>
      </c>
      <c r="BK562" s="6">
        <v>51</v>
      </c>
    </row>
    <row r="563" spans="1:63" x14ac:dyDescent="0.35">
      <c r="A563" s="28">
        <v>557</v>
      </c>
      <c r="C563" s="18" t="s">
        <v>281</v>
      </c>
      <c r="D563" s="15">
        <v>139</v>
      </c>
      <c r="E563" s="19">
        <v>0</v>
      </c>
      <c r="F563" s="19">
        <v>0</v>
      </c>
      <c r="G563" s="19">
        <v>3</v>
      </c>
      <c r="H563" s="19">
        <v>113</v>
      </c>
      <c r="I563" s="19">
        <v>20</v>
      </c>
      <c r="J563" s="20">
        <v>47.482014388489205</v>
      </c>
      <c r="K563" s="20">
        <v>6</v>
      </c>
      <c r="L563" s="20">
        <v>11.111111111111111</v>
      </c>
      <c r="M563" s="19">
        <v>0</v>
      </c>
      <c r="N563" s="20">
        <v>0</v>
      </c>
      <c r="O563" s="20">
        <v>9</v>
      </c>
      <c r="P563" s="20">
        <v>100</v>
      </c>
      <c r="Q563" s="20">
        <v>41.353383458646611</v>
      </c>
      <c r="R563" s="19">
        <v>0</v>
      </c>
      <c r="S563" s="20">
        <v>0</v>
      </c>
      <c r="T563" s="19">
        <v>0</v>
      </c>
      <c r="U563" s="20">
        <v>0</v>
      </c>
      <c r="V563" s="19">
        <v>0</v>
      </c>
      <c r="W563" s="118">
        <v>0</v>
      </c>
      <c r="X563" s="19">
        <v>0</v>
      </c>
      <c r="Y563" s="20">
        <v>0</v>
      </c>
      <c r="Z563" s="20">
        <v>13.461538461538462</v>
      </c>
      <c r="AA563" s="20">
        <v>28.846153846153843</v>
      </c>
      <c r="AB563" s="19">
        <v>11</v>
      </c>
      <c r="AC563" s="20">
        <v>12.222222222222221</v>
      </c>
      <c r="AD563" s="20">
        <v>75.362318840579718</v>
      </c>
      <c r="AE563" s="20">
        <v>50</v>
      </c>
      <c r="AF563" s="20">
        <v>50</v>
      </c>
      <c r="AG563" s="20">
        <v>70.476190476190482</v>
      </c>
      <c r="AH563" s="20">
        <v>45.454545454545453</v>
      </c>
      <c r="AI563" s="20">
        <v>27.27272727272727</v>
      </c>
      <c r="AJ563" s="3">
        <v>625</v>
      </c>
      <c r="AK563" s="6">
        <v>20</v>
      </c>
      <c r="AL563" s="6">
        <v>62</v>
      </c>
      <c r="AM563" s="6">
        <v>0</v>
      </c>
      <c r="AN563" s="6">
        <v>3</v>
      </c>
      <c r="AO563" s="6">
        <v>0</v>
      </c>
      <c r="AP563" s="6">
        <v>0</v>
      </c>
      <c r="AQ563" s="6">
        <v>36</v>
      </c>
      <c r="AR563" s="6">
        <v>7</v>
      </c>
      <c r="AS563" s="6">
        <v>5.2631578947368416</v>
      </c>
      <c r="AT563" s="138"/>
      <c r="AU563" s="138"/>
      <c r="AV563" s="138"/>
      <c r="AW563" s="138"/>
      <c r="AX563" s="138"/>
      <c r="AY563" s="6">
        <v>38.931297709923662</v>
      </c>
      <c r="AZ563" s="6">
        <v>0</v>
      </c>
      <c r="BA563" s="6">
        <v>0</v>
      </c>
      <c r="BB563" s="6">
        <v>0</v>
      </c>
      <c r="BC563" s="6">
        <v>40</v>
      </c>
      <c r="BD563" s="6">
        <v>28.776978417266186</v>
      </c>
      <c r="BE563" s="6">
        <v>0</v>
      </c>
      <c r="BF563" s="6">
        <v>0</v>
      </c>
      <c r="BG563" s="6">
        <v>23</v>
      </c>
      <c r="BH563" s="6">
        <v>20.909090909090907</v>
      </c>
      <c r="BI563" s="6">
        <v>12</v>
      </c>
      <c r="BJ563" s="6">
        <v>60</v>
      </c>
      <c r="BK563" s="6">
        <v>3</v>
      </c>
    </row>
    <row r="564" spans="1:63" x14ac:dyDescent="0.35">
      <c r="A564" s="28">
        <v>558</v>
      </c>
      <c r="C564" s="18" t="s">
        <v>14</v>
      </c>
      <c r="D564" s="15">
        <v>162</v>
      </c>
      <c r="E564" s="19">
        <v>0</v>
      </c>
      <c r="F564" s="19">
        <v>5</v>
      </c>
      <c r="G564" s="19">
        <v>0</v>
      </c>
      <c r="H564" s="19">
        <v>135</v>
      </c>
      <c r="I564" s="19">
        <v>27</v>
      </c>
      <c r="J564" s="20">
        <v>47.530864197530867</v>
      </c>
      <c r="K564" s="20">
        <v>10</v>
      </c>
      <c r="L564" s="20">
        <v>15.151515151515152</v>
      </c>
      <c r="M564" s="19">
        <v>0</v>
      </c>
      <c r="N564" s="20">
        <v>0</v>
      </c>
      <c r="O564" s="20">
        <v>11</v>
      </c>
      <c r="P564" s="20">
        <v>60</v>
      </c>
      <c r="Q564" s="20">
        <v>49.681528662420384</v>
      </c>
      <c r="R564" s="19">
        <v>0</v>
      </c>
      <c r="S564" s="20">
        <v>0</v>
      </c>
      <c r="T564" s="19">
        <v>0</v>
      </c>
      <c r="U564" s="20">
        <v>0</v>
      </c>
      <c r="V564" s="19">
        <v>0</v>
      </c>
      <c r="W564" s="20">
        <v>0</v>
      </c>
      <c r="X564" s="19">
        <v>0</v>
      </c>
      <c r="Y564" s="20">
        <v>0</v>
      </c>
      <c r="Z564" s="20">
        <v>11.475409836065573</v>
      </c>
      <c r="AA564" s="20">
        <v>36.065573770491802</v>
      </c>
      <c r="AB564" s="19">
        <v>12</v>
      </c>
      <c r="AC564" s="20">
        <v>13.793103448275861</v>
      </c>
      <c r="AD564" s="20">
        <v>68.674698795180717</v>
      </c>
      <c r="AE564" s="20">
        <v>39.655172413793103</v>
      </c>
      <c r="AF564" s="20">
        <v>50</v>
      </c>
      <c r="AG564" s="20">
        <v>57.657657657657658</v>
      </c>
      <c r="AH564" s="20">
        <v>36.84210526315789</v>
      </c>
      <c r="AI564" s="20">
        <v>35.526315789473685</v>
      </c>
      <c r="AJ564" s="3">
        <v>522.05882352941171</v>
      </c>
      <c r="AK564" s="6">
        <v>0</v>
      </c>
      <c r="AL564" s="6">
        <v>8</v>
      </c>
      <c r="AM564" s="6">
        <v>0</v>
      </c>
      <c r="AN564" s="6">
        <v>104</v>
      </c>
      <c r="AO564" s="6">
        <v>0</v>
      </c>
      <c r="AP564" s="6">
        <v>0</v>
      </c>
      <c r="AQ564" s="6">
        <v>38</v>
      </c>
      <c r="AR564" s="6">
        <v>12</v>
      </c>
      <c r="AS564" s="6">
        <v>7.9470198675496695</v>
      </c>
      <c r="AT564" s="138">
        <v>0</v>
      </c>
      <c r="AU564" s="138">
        <v>0</v>
      </c>
      <c r="AV564" s="138">
        <v>1</v>
      </c>
      <c r="AW564" s="138">
        <v>0</v>
      </c>
      <c r="AX564" s="138">
        <v>1</v>
      </c>
      <c r="AY564" s="6">
        <v>37.804878048780488</v>
      </c>
      <c r="AZ564" s="6">
        <v>5</v>
      </c>
      <c r="BA564" s="6">
        <v>8.3333333333333321</v>
      </c>
      <c r="BB564" s="6">
        <v>0</v>
      </c>
      <c r="BC564" s="6">
        <v>38</v>
      </c>
      <c r="BD564" s="6">
        <v>24.050632911392405</v>
      </c>
      <c r="BE564" s="6">
        <v>0</v>
      </c>
      <c r="BF564" s="6" t="s">
        <v>140</v>
      </c>
      <c r="BG564" s="6">
        <v>24</v>
      </c>
      <c r="BH564" s="6">
        <v>18.320610687022899</v>
      </c>
      <c r="BI564" s="6">
        <v>13</v>
      </c>
      <c r="BJ564" s="6">
        <v>61.904761904761905</v>
      </c>
      <c r="BK564" s="6">
        <v>0</v>
      </c>
    </row>
    <row r="565" spans="1:63" x14ac:dyDescent="0.35">
      <c r="A565" s="28">
        <v>559</v>
      </c>
      <c r="C565" s="18" t="s">
        <v>18</v>
      </c>
      <c r="D565" s="15">
        <v>7674</v>
      </c>
      <c r="E565" s="19">
        <v>53</v>
      </c>
      <c r="F565" s="19">
        <v>143</v>
      </c>
      <c r="G565" s="19">
        <v>740</v>
      </c>
      <c r="H565" s="19">
        <v>5791</v>
      </c>
      <c r="I565" s="19">
        <v>998</v>
      </c>
      <c r="J565" s="20">
        <v>54.912692207453738</v>
      </c>
      <c r="K565" s="20">
        <v>394</v>
      </c>
      <c r="L565" s="20">
        <v>14.528023598820058</v>
      </c>
      <c r="M565" s="19">
        <v>19</v>
      </c>
      <c r="N565" s="20">
        <v>4.9868766404199478</v>
      </c>
      <c r="O565" s="20">
        <v>692</v>
      </c>
      <c r="P565" s="20">
        <v>86.396526772793052</v>
      </c>
      <c r="Q565" s="20">
        <v>29.053961279692437</v>
      </c>
      <c r="R565" s="19">
        <v>26</v>
      </c>
      <c r="S565" s="20">
        <v>4.7619047619047619</v>
      </c>
      <c r="T565" s="19">
        <v>18</v>
      </c>
      <c r="U565" s="20">
        <v>7.6595744680851059</v>
      </c>
      <c r="V565" s="19">
        <v>37</v>
      </c>
      <c r="W565" s="20">
        <v>12.211221122112212</v>
      </c>
      <c r="X565" s="19">
        <v>54</v>
      </c>
      <c r="Y565" s="20">
        <v>10.074626865671641</v>
      </c>
      <c r="Z565" s="20">
        <v>17.759146341463413</v>
      </c>
      <c r="AA565" s="20">
        <v>43.368902439024396</v>
      </c>
      <c r="AB565" s="19">
        <v>560</v>
      </c>
      <c r="AC565" s="20">
        <v>12.785388127853881</v>
      </c>
      <c r="AD565" s="20">
        <v>70.981452859350853</v>
      </c>
      <c r="AE565" s="20">
        <v>53.558889243536548</v>
      </c>
      <c r="AF565" s="20">
        <v>45.030425963488845</v>
      </c>
      <c r="AG565" s="20">
        <v>63.378886908298668</v>
      </c>
      <c r="AH565" s="20">
        <v>40.172320947765208</v>
      </c>
      <c r="AI565" s="20">
        <v>28.944534194938072</v>
      </c>
      <c r="AJ565" s="3">
        <v>429.87220447284346</v>
      </c>
      <c r="AK565" s="6">
        <v>3549</v>
      </c>
      <c r="AL565" s="6">
        <v>1851</v>
      </c>
      <c r="AM565" s="6">
        <v>0</v>
      </c>
      <c r="AN565" s="6">
        <v>0</v>
      </c>
      <c r="AO565" s="6">
        <v>0</v>
      </c>
      <c r="AP565" s="6">
        <v>27</v>
      </c>
      <c r="AQ565" s="6">
        <v>1932</v>
      </c>
      <c r="AR565" s="6">
        <v>1080</v>
      </c>
      <c r="AS565" s="6">
        <v>14.626218851570963</v>
      </c>
      <c r="AT565" s="138">
        <v>52</v>
      </c>
      <c r="AU565" s="138">
        <v>0</v>
      </c>
      <c r="AV565" s="138">
        <v>24</v>
      </c>
      <c r="AW565" s="138">
        <v>5</v>
      </c>
      <c r="AX565" s="138">
        <v>81</v>
      </c>
      <c r="AY565" s="6">
        <v>27.532290958531615</v>
      </c>
      <c r="AZ565" s="6">
        <v>32</v>
      </c>
      <c r="BA565" s="6">
        <v>1.206181681115718</v>
      </c>
      <c r="BB565" s="6">
        <v>115</v>
      </c>
      <c r="BC565" s="6">
        <v>3011</v>
      </c>
      <c r="BD565" s="6">
        <v>39.566360052562416</v>
      </c>
      <c r="BE565" s="6">
        <v>140</v>
      </c>
      <c r="BF565" s="6">
        <v>18.918918918918919</v>
      </c>
      <c r="BG565" s="6">
        <v>2062</v>
      </c>
      <c r="BH565" s="6">
        <v>35.929604460707445</v>
      </c>
      <c r="BI565" s="6">
        <v>773</v>
      </c>
      <c r="BJ565" s="6">
        <v>78.318135764944273</v>
      </c>
      <c r="BK565" s="6">
        <v>740</v>
      </c>
    </row>
    <row r="566" spans="1:63" x14ac:dyDescent="0.35">
      <c r="A566" s="28">
        <v>560</v>
      </c>
      <c r="C566" s="18"/>
      <c r="D566" s="15"/>
      <c r="E566" s="19"/>
      <c r="F566" s="19"/>
      <c r="G566" s="19"/>
      <c r="H566" s="19"/>
      <c r="I566" s="19"/>
      <c r="J566" s="20"/>
      <c r="K566" s="20"/>
      <c r="L566" s="20"/>
      <c r="M566" s="19"/>
      <c r="N566" s="20"/>
      <c r="O566" s="20"/>
      <c r="P566" s="20"/>
      <c r="Q566" s="20"/>
      <c r="R566" s="19"/>
      <c r="S566" s="20"/>
      <c r="T566" s="19">
        <v>87</v>
      </c>
      <c r="U566" s="20">
        <v>6.9433359936153236</v>
      </c>
      <c r="V566" s="19">
        <v>124</v>
      </c>
      <c r="W566" s="20">
        <v>13.093980992608238</v>
      </c>
      <c r="X566" s="19">
        <v>214</v>
      </c>
      <c r="Y566" s="20">
        <v>9.7405553026854808</v>
      </c>
      <c r="Z566" s="20">
        <v>17.3482782995052</v>
      </c>
      <c r="AA566" s="20">
        <v>54.427951125921439</v>
      </c>
      <c r="AB566" s="19">
        <v>1632</v>
      </c>
      <c r="AC566" s="20">
        <v>12.274368231046932</v>
      </c>
      <c r="AD566" s="20">
        <v>74.585087936586575</v>
      </c>
      <c r="AE566" s="20">
        <v>56.742289064491459</v>
      </c>
      <c r="AF566" s="20">
        <v>57.909090909090907</v>
      </c>
      <c r="AG566" s="20">
        <v>68.651805544130951</v>
      </c>
      <c r="AH566" s="20">
        <v>36.934165421464357</v>
      </c>
      <c r="AI566" s="20">
        <v>30.755032082271249</v>
      </c>
      <c r="AJ566" s="3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>
        <v>53.875968992248055</v>
      </c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</row>
    <row r="567" spans="1:63" x14ac:dyDescent="0.35">
      <c r="A567" s="28">
        <v>561</v>
      </c>
      <c r="B567" s="21" t="s">
        <v>47</v>
      </c>
      <c r="C567" s="18" t="s">
        <v>26</v>
      </c>
      <c r="D567" s="15">
        <v>37</v>
      </c>
      <c r="E567" s="19">
        <v>0</v>
      </c>
      <c r="F567" s="19">
        <v>0</v>
      </c>
      <c r="G567" s="19">
        <v>0</v>
      </c>
      <c r="H567" s="19">
        <v>39</v>
      </c>
      <c r="I567" s="19">
        <v>4</v>
      </c>
      <c r="J567" s="20">
        <v>59.45945945945946</v>
      </c>
      <c r="K567" s="20">
        <v>7</v>
      </c>
      <c r="L567" s="20">
        <v>30.434782608695656</v>
      </c>
      <c r="M567" s="19">
        <v>0</v>
      </c>
      <c r="N567" s="20">
        <v>0</v>
      </c>
      <c r="O567" s="20">
        <v>7</v>
      </c>
      <c r="P567" s="20">
        <v>100</v>
      </c>
      <c r="Q567" s="20">
        <v>50</v>
      </c>
      <c r="R567" s="19">
        <v>0</v>
      </c>
      <c r="S567" s="20" t="s">
        <v>140</v>
      </c>
      <c r="T567" s="19">
        <v>0</v>
      </c>
      <c r="U567" s="20">
        <v>0</v>
      </c>
      <c r="V567" s="19">
        <v>0</v>
      </c>
      <c r="W567" s="20">
        <v>0</v>
      </c>
      <c r="X567" s="19">
        <v>0</v>
      </c>
      <c r="Y567" s="20">
        <v>0</v>
      </c>
      <c r="Z567" s="20">
        <v>16.666666666666664</v>
      </c>
      <c r="AA567" s="20">
        <v>0</v>
      </c>
      <c r="AB567" s="19">
        <v>0</v>
      </c>
      <c r="AC567" s="20">
        <v>0</v>
      </c>
      <c r="AD567" s="20">
        <v>100</v>
      </c>
      <c r="AE567" s="20">
        <v>27.777777777777779</v>
      </c>
      <c r="AF567" s="20">
        <v>0</v>
      </c>
      <c r="AG567" s="20">
        <v>64.516129032258064</v>
      </c>
      <c r="AH567" s="20">
        <v>71.428571428571431</v>
      </c>
      <c r="AI567" s="20">
        <v>0</v>
      </c>
      <c r="AJ567" s="3">
        <v>525</v>
      </c>
      <c r="AK567" s="6">
        <v>0</v>
      </c>
      <c r="AL567" s="6">
        <v>0</v>
      </c>
      <c r="AM567" s="6">
        <v>0</v>
      </c>
      <c r="AN567" s="6">
        <v>33</v>
      </c>
      <c r="AO567" s="6">
        <v>0</v>
      </c>
      <c r="AP567" s="6">
        <v>0</v>
      </c>
      <c r="AQ567" s="6">
        <v>0</v>
      </c>
      <c r="AR567" s="6">
        <v>5</v>
      </c>
      <c r="AS567" s="6">
        <v>12.820512820512819</v>
      </c>
      <c r="AT567" s="138">
        <v>0</v>
      </c>
      <c r="AU567" s="138">
        <v>0</v>
      </c>
      <c r="AV567" s="138">
        <v>0</v>
      </c>
      <c r="AW567" s="138">
        <v>0</v>
      </c>
      <c r="AX567" s="138">
        <v>0</v>
      </c>
      <c r="AY567" s="6">
        <v>69.047619047619051</v>
      </c>
      <c r="AZ567" s="6">
        <v>0</v>
      </c>
      <c r="BA567" s="6">
        <v>0</v>
      </c>
      <c r="BB567" s="6">
        <v>0</v>
      </c>
      <c r="BC567" s="6">
        <v>13</v>
      </c>
      <c r="BD567" s="6">
        <v>29.545454545454547</v>
      </c>
      <c r="BE567" s="6">
        <v>0</v>
      </c>
      <c r="BF567" s="6">
        <v>0</v>
      </c>
      <c r="BG567" s="6">
        <v>7</v>
      </c>
      <c r="BH567" s="6">
        <v>18.421052631578945</v>
      </c>
      <c r="BI567" s="6">
        <v>4</v>
      </c>
      <c r="BJ567" s="6">
        <v>100</v>
      </c>
      <c r="BK567" s="6">
        <v>0</v>
      </c>
    </row>
    <row r="568" spans="1:63" x14ac:dyDescent="0.35">
      <c r="A568" s="28">
        <v>562</v>
      </c>
      <c r="C568" s="18" t="s">
        <v>22</v>
      </c>
      <c r="D568" s="15">
        <v>57</v>
      </c>
      <c r="E568" s="19">
        <v>0</v>
      </c>
      <c r="F568" s="19">
        <v>3</v>
      </c>
      <c r="G568" s="19">
        <v>3</v>
      </c>
      <c r="H568" s="19">
        <v>47</v>
      </c>
      <c r="I568" s="19">
        <v>0</v>
      </c>
      <c r="J568" s="20">
        <v>47.368421052631575</v>
      </c>
      <c r="K568" s="20">
        <v>0</v>
      </c>
      <c r="L568" s="20">
        <v>0</v>
      </c>
      <c r="M568" s="19">
        <v>0</v>
      </c>
      <c r="N568" s="20">
        <v>0</v>
      </c>
      <c r="O568" s="20">
        <v>0</v>
      </c>
      <c r="P568" s="20">
        <v>0</v>
      </c>
      <c r="Q568" s="20">
        <v>5.6603773584905666</v>
      </c>
      <c r="R568" s="19">
        <v>0</v>
      </c>
      <c r="S568" s="20">
        <v>0</v>
      </c>
      <c r="T568" s="19">
        <v>0</v>
      </c>
      <c r="U568" s="20">
        <v>0</v>
      </c>
      <c r="V568" s="19">
        <v>0</v>
      </c>
      <c r="W568" s="118">
        <v>0</v>
      </c>
      <c r="X568" s="118">
        <v>0</v>
      </c>
      <c r="Y568" s="118">
        <v>0</v>
      </c>
      <c r="Z568" s="20">
        <v>0</v>
      </c>
      <c r="AA568" s="20">
        <v>100</v>
      </c>
      <c r="AB568" s="19">
        <v>0</v>
      </c>
      <c r="AC568" s="20">
        <v>0</v>
      </c>
      <c r="AD568" s="20">
        <v>100</v>
      </c>
      <c r="AE568" s="20">
        <v>85.18518518518519</v>
      </c>
      <c r="AF568" s="20">
        <v>100</v>
      </c>
      <c r="AG568" s="20">
        <v>88.372093023255815</v>
      </c>
      <c r="AH568" s="20">
        <v>24.242424242424242</v>
      </c>
      <c r="AI568" s="20">
        <v>54.54545454545454</v>
      </c>
      <c r="AJ568" s="3">
        <v>966.66666666666674</v>
      </c>
      <c r="AK568" s="6">
        <v>0</v>
      </c>
      <c r="AL568" s="6">
        <v>3</v>
      </c>
      <c r="AM568" s="6">
        <v>3</v>
      </c>
      <c r="AN568" s="6">
        <v>43</v>
      </c>
      <c r="AO568" s="6">
        <v>0</v>
      </c>
      <c r="AP568" s="6">
        <v>0</v>
      </c>
      <c r="AQ568" s="6">
        <v>5</v>
      </c>
      <c r="AR568" s="6">
        <v>5</v>
      </c>
      <c r="AS568" s="6">
        <v>9.2592592592592595</v>
      </c>
      <c r="AT568" s="138">
        <v>0</v>
      </c>
      <c r="AU568" s="138">
        <v>0</v>
      </c>
      <c r="AV568" s="138">
        <v>0</v>
      </c>
      <c r="AW568" s="138">
        <v>0</v>
      </c>
      <c r="AX568" s="138">
        <v>0</v>
      </c>
      <c r="AY568" s="6">
        <v>20</v>
      </c>
      <c r="AZ568" s="6">
        <v>0</v>
      </c>
      <c r="BA568" s="6">
        <v>0</v>
      </c>
      <c r="BB568" s="6">
        <v>0</v>
      </c>
      <c r="BC568" s="6">
        <v>0</v>
      </c>
      <c r="BD568" s="6">
        <v>0</v>
      </c>
      <c r="BE568" s="6">
        <v>0</v>
      </c>
      <c r="BF568" s="6">
        <v>0</v>
      </c>
      <c r="BG568" s="6">
        <v>0</v>
      </c>
      <c r="BH568" s="6">
        <v>0</v>
      </c>
      <c r="BI568" s="6">
        <v>0</v>
      </c>
      <c r="BJ568" s="6">
        <v>0</v>
      </c>
      <c r="BK568" s="6">
        <v>3</v>
      </c>
    </row>
    <row r="569" spans="1:63" x14ac:dyDescent="0.35">
      <c r="A569" s="28">
        <v>563</v>
      </c>
      <c r="C569" s="18" t="s">
        <v>134</v>
      </c>
      <c r="D569" s="15">
        <v>61</v>
      </c>
      <c r="E569" s="19">
        <v>0</v>
      </c>
      <c r="F569" s="19">
        <v>0</v>
      </c>
      <c r="G569" s="19">
        <v>6</v>
      </c>
      <c r="H569" s="19">
        <v>43</v>
      </c>
      <c r="I569" s="19">
        <v>8</v>
      </c>
      <c r="J569" s="20">
        <v>47.540983606557376</v>
      </c>
      <c r="K569" s="20">
        <v>0</v>
      </c>
      <c r="L569" s="20">
        <v>0</v>
      </c>
      <c r="M569" s="19">
        <v>0</v>
      </c>
      <c r="N569" s="20">
        <v>0</v>
      </c>
      <c r="O569" s="20">
        <v>7</v>
      </c>
      <c r="P569" s="20">
        <v>100</v>
      </c>
      <c r="Q569" s="20">
        <v>14.285714285714285</v>
      </c>
      <c r="R569" s="19">
        <v>0</v>
      </c>
      <c r="S569" s="20">
        <v>0</v>
      </c>
      <c r="T569" s="19">
        <v>0</v>
      </c>
      <c r="U569" s="20">
        <v>0</v>
      </c>
      <c r="V569" s="19">
        <v>0</v>
      </c>
      <c r="W569" s="118">
        <v>0</v>
      </c>
      <c r="X569" s="118">
        <v>0</v>
      </c>
      <c r="Y569" s="118">
        <v>0</v>
      </c>
      <c r="Z569" s="118">
        <v>38.095238095238095</v>
      </c>
      <c r="AA569" s="118">
        <v>38.095238095238095</v>
      </c>
      <c r="AB569" s="19">
        <v>0</v>
      </c>
      <c r="AC569" s="20">
        <v>0</v>
      </c>
      <c r="AD569" s="20">
        <v>82.758620689655174</v>
      </c>
      <c r="AE569" s="20">
        <v>63.636363636363633</v>
      </c>
      <c r="AF569" s="20">
        <v>0</v>
      </c>
      <c r="AG569" s="20">
        <v>81.578947368421055</v>
      </c>
      <c r="AH569" s="20">
        <v>31.707317073170731</v>
      </c>
      <c r="AI569" s="20">
        <v>43.902439024390247</v>
      </c>
      <c r="AJ569" s="3">
        <v>781.25</v>
      </c>
      <c r="AK569" s="6">
        <v>0</v>
      </c>
      <c r="AL569" s="6">
        <v>30</v>
      </c>
      <c r="AM569" s="6">
        <v>0</v>
      </c>
      <c r="AN569" s="6">
        <v>8</v>
      </c>
      <c r="AO569" s="6">
        <v>0</v>
      </c>
      <c r="AP569" s="6">
        <v>0</v>
      </c>
      <c r="AQ569" s="6">
        <v>21</v>
      </c>
      <c r="AR569" s="6">
        <v>0</v>
      </c>
      <c r="AS569" s="6">
        <v>0</v>
      </c>
      <c r="AT569" s="138">
        <v>0</v>
      </c>
      <c r="AU569" s="138">
        <v>0</v>
      </c>
      <c r="AV569" s="138">
        <v>0</v>
      </c>
      <c r="AW569" s="138">
        <v>0</v>
      </c>
      <c r="AX569" s="138">
        <v>0</v>
      </c>
      <c r="AY569" s="6">
        <v>30</v>
      </c>
      <c r="AZ569" s="6">
        <v>0</v>
      </c>
      <c r="BA569" s="6">
        <v>0</v>
      </c>
      <c r="BB569" s="6">
        <v>0</v>
      </c>
      <c r="BC569" s="6">
        <v>7</v>
      </c>
      <c r="BD569" s="6">
        <v>11.475409836065573</v>
      </c>
      <c r="BE569" s="6">
        <v>0</v>
      </c>
      <c r="BF569" s="6">
        <v>0</v>
      </c>
      <c r="BG569" s="6">
        <v>7</v>
      </c>
      <c r="BH569" s="6">
        <v>15.555555555555555</v>
      </c>
      <c r="BI569" s="6">
        <v>0</v>
      </c>
      <c r="BJ569" s="6">
        <v>0</v>
      </c>
      <c r="BK569" s="6">
        <v>6</v>
      </c>
    </row>
    <row r="570" spans="1:63" x14ac:dyDescent="0.35">
      <c r="A570" s="28">
        <v>564</v>
      </c>
      <c r="C570" s="18" t="s">
        <v>137</v>
      </c>
      <c r="D570" s="15">
        <v>1751</v>
      </c>
      <c r="E570" s="19">
        <v>16</v>
      </c>
      <c r="F570" s="19">
        <v>222</v>
      </c>
      <c r="G570" s="19">
        <v>389</v>
      </c>
      <c r="H570" s="19">
        <v>1103</v>
      </c>
      <c r="I570" s="19">
        <v>41</v>
      </c>
      <c r="J570" s="20">
        <v>49.800114220445458</v>
      </c>
      <c r="K570" s="20">
        <v>48</v>
      </c>
      <c r="L570" s="20">
        <v>5.64042303172738</v>
      </c>
      <c r="M570" s="19">
        <v>38</v>
      </c>
      <c r="N570" s="20">
        <v>22.754491017964071</v>
      </c>
      <c r="O570" s="20">
        <v>77</v>
      </c>
      <c r="P570" s="20">
        <v>89.189189189189193</v>
      </c>
      <c r="Q570" s="20">
        <v>77.339901477832512</v>
      </c>
      <c r="R570" s="19">
        <v>133</v>
      </c>
      <c r="S570" s="20">
        <v>64.251207729468589</v>
      </c>
      <c r="T570" s="19">
        <v>16</v>
      </c>
      <c r="U570" s="20">
        <v>16.326530612244898</v>
      </c>
      <c r="V570" s="19">
        <v>41</v>
      </c>
      <c r="W570" s="118">
        <v>39.42307692307692</v>
      </c>
      <c r="X570" s="118">
        <v>57</v>
      </c>
      <c r="Y570" s="118">
        <v>28.643216080402013</v>
      </c>
      <c r="Z570" s="20">
        <v>16.086434573829532</v>
      </c>
      <c r="AA570" s="20">
        <v>4.441776710684274</v>
      </c>
      <c r="AB570" s="19">
        <v>165</v>
      </c>
      <c r="AC570" s="20">
        <v>21.79656538969617</v>
      </c>
      <c r="AD570" s="20">
        <v>63.749999999999993</v>
      </c>
      <c r="AE570" s="20">
        <v>27.655677655677657</v>
      </c>
      <c r="AF570" s="20">
        <v>31.150442477876105</v>
      </c>
      <c r="AG570" s="20">
        <v>63.300970873786412</v>
      </c>
      <c r="AH570" s="20">
        <v>67.89473684210526</v>
      </c>
      <c r="AI570" s="20">
        <v>10.175438596491228</v>
      </c>
      <c r="AJ570" s="3">
        <v>290.92465753424659</v>
      </c>
      <c r="AK570" s="6">
        <v>31</v>
      </c>
      <c r="AL570" s="6">
        <v>1708</v>
      </c>
      <c r="AM570" s="6">
        <v>0</v>
      </c>
      <c r="AN570" s="6">
        <v>0</v>
      </c>
      <c r="AO570" s="6">
        <v>0</v>
      </c>
      <c r="AP570" s="6">
        <v>0</v>
      </c>
      <c r="AQ570" s="6">
        <v>3</v>
      </c>
      <c r="AR570" s="6">
        <v>976</v>
      </c>
      <c r="AS570" s="6">
        <v>56.777196044211756</v>
      </c>
      <c r="AT570" s="138">
        <v>7</v>
      </c>
      <c r="AU570" s="138">
        <v>102</v>
      </c>
      <c r="AV570" s="138">
        <v>0</v>
      </c>
      <c r="AW570" s="138">
        <v>0</v>
      </c>
      <c r="AX570" s="138">
        <v>109</v>
      </c>
      <c r="AY570" s="6">
        <v>88.096641131408376</v>
      </c>
      <c r="AZ570" s="6">
        <v>10</v>
      </c>
      <c r="BA570" s="6">
        <v>1.1918951132300357</v>
      </c>
      <c r="BB570" s="6">
        <v>3</v>
      </c>
      <c r="BC570" s="6">
        <v>975</v>
      </c>
      <c r="BD570" s="6">
        <v>55.970149253731336</v>
      </c>
      <c r="BE570" s="6">
        <v>132</v>
      </c>
      <c r="BF570" s="6">
        <v>34.020618556701031</v>
      </c>
      <c r="BG570" s="6">
        <v>771</v>
      </c>
      <c r="BH570" s="6">
        <v>69.900271985494115</v>
      </c>
      <c r="BI570" s="6">
        <v>35</v>
      </c>
      <c r="BJ570" s="6">
        <v>87.5</v>
      </c>
      <c r="BK570" s="6">
        <v>389</v>
      </c>
    </row>
    <row r="571" spans="1:63" x14ac:dyDescent="0.35">
      <c r="A571" s="28">
        <v>565</v>
      </c>
      <c r="C571" s="18" t="s">
        <v>16</v>
      </c>
      <c r="D571" s="15">
        <v>193</v>
      </c>
      <c r="E571" s="19">
        <v>0</v>
      </c>
      <c r="F571" s="19">
        <v>6</v>
      </c>
      <c r="G571" s="19">
        <v>11</v>
      </c>
      <c r="H571" s="19">
        <v>148</v>
      </c>
      <c r="I571" s="19">
        <v>29</v>
      </c>
      <c r="J571" s="20">
        <v>52.849740932642483</v>
      </c>
      <c r="K571" s="20">
        <v>3</v>
      </c>
      <c r="L571" s="20">
        <v>3.9473684210526314</v>
      </c>
      <c r="M571" s="19">
        <v>0</v>
      </c>
      <c r="N571" s="20">
        <v>0</v>
      </c>
      <c r="O571" s="20">
        <v>11</v>
      </c>
      <c r="P571" s="20">
        <v>76.923076923076934</v>
      </c>
      <c r="Q571" s="20">
        <v>54.098360655737707</v>
      </c>
      <c r="R571" s="19">
        <v>6</v>
      </c>
      <c r="S571" s="20">
        <v>46.153846153846153</v>
      </c>
      <c r="T571" s="19">
        <v>0</v>
      </c>
      <c r="U571" s="20">
        <v>0</v>
      </c>
      <c r="V571" s="19">
        <v>0</v>
      </c>
      <c r="W571" s="118">
        <v>0</v>
      </c>
      <c r="X571" s="118">
        <v>0</v>
      </c>
      <c r="Y571" s="118">
        <v>0</v>
      </c>
      <c r="Z571" s="20">
        <v>12.857142857142856</v>
      </c>
      <c r="AA571" s="20">
        <v>22.857142857142858</v>
      </c>
      <c r="AB571" s="19">
        <v>3</v>
      </c>
      <c r="AC571" s="20">
        <v>3.225806451612903</v>
      </c>
      <c r="AD571" s="20">
        <v>70.149253731343293</v>
      </c>
      <c r="AE571" s="20">
        <v>52.054794520547944</v>
      </c>
      <c r="AF571" s="20">
        <v>42.857142857142854</v>
      </c>
      <c r="AG571" s="20">
        <v>61.111111111111114</v>
      </c>
      <c r="AH571" s="20">
        <v>67.032967032967022</v>
      </c>
      <c r="AI571" s="20">
        <v>16.483516483516482</v>
      </c>
      <c r="AJ571" s="3">
        <v>443.33333333333331</v>
      </c>
      <c r="AK571" s="6">
        <v>142</v>
      </c>
      <c r="AL571" s="6">
        <v>15</v>
      </c>
      <c r="AM571" s="6">
        <v>0</v>
      </c>
      <c r="AN571" s="6">
        <v>0</v>
      </c>
      <c r="AO571" s="6">
        <v>0</v>
      </c>
      <c r="AP571" s="6">
        <v>0</v>
      </c>
      <c r="AQ571" s="6">
        <v>25</v>
      </c>
      <c r="AR571" s="6">
        <v>13</v>
      </c>
      <c r="AS571" s="6">
        <v>6.8783068783068781</v>
      </c>
      <c r="AT571" s="138">
        <v>1</v>
      </c>
      <c r="AU571" s="138">
        <v>0</v>
      </c>
      <c r="AV571" s="138">
        <v>0</v>
      </c>
      <c r="AW571" s="138">
        <v>0</v>
      </c>
      <c r="AX571" s="138">
        <v>1</v>
      </c>
      <c r="AY571" s="6">
        <v>12</v>
      </c>
      <c r="AZ571" s="6">
        <v>0</v>
      </c>
      <c r="BA571" s="6">
        <v>0</v>
      </c>
      <c r="BB571" s="6">
        <v>0</v>
      </c>
      <c r="BC571" s="6">
        <v>81</v>
      </c>
      <c r="BD571" s="6">
        <v>42.631578947368418</v>
      </c>
      <c r="BE571" s="6">
        <v>3</v>
      </c>
      <c r="BF571" s="6">
        <v>42.857142857142854</v>
      </c>
      <c r="BG571" s="6">
        <v>51</v>
      </c>
      <c r="BH571" s="6">
        <v>35.416666666666671</v>
      </c>
      <c r="BI571" s="6">
        <v>22</v>
      </c>
      <c r="BJ571" s="6">
        <v>84.615384615384613</v>
      </c>
      <c r="BK571" s="6">
        <v>11</v>
      </c>
    </row>
    <row r="572" spans="1:63" x14ac:dyDescent="0.35">
      <c r="A572" s="28">
        <v>566</v>
      </c>
      <c r="C572" s="18" t="s">
        <v>138</v>
      </c>
      <c r="D572" s="15">
        <v>2976</v>
      </c>
      <c r="E572" s="19">
        <v>45</v>
      </c>
      <c r="F572" s="19">
        <v>168</v>
      </c>
      <c r="G572" s="19">
        <v>270</v>
      </c>
      <c r="H572" s="19">
        <v>2306</v>
      </c>
      <c r="I572" s="19">
        <v>229</v>
      </c>
      <c r="J572" s="20">
        <v>56.653225806451616</v>
      </c>
      <c r="K572" s="20">
        <v>93</v>
      </c>
      <c r="L572" s="20">
        <v>5.7549504950495054</v>
      </c>
      <c r="M572" s="19">
        <v>0</v>
      </c>
      <c r="N572" s="20">
        <v>0</v>
      </c>
      <c r="O572" s="20">
        <v>166</v>
      </c>
      <c r="P572" s="20">
        <v>89.024390243902445</v>
      </c>
      <c r="Q572" s="20">
        <v>9.5579901775595015</v>
      </c>
      <c r="R572" s="19">
        <v>3</v>
      </c>
      <c r="S572" s="20">
        <v>3.79746835443038</v>
      </c>
      <c r="T572" s="19">
        <v>0</v>
      </c>
      <c r="U572" s="20">
        <v>0</v>
      </c>
      <c r="V572" s="19">
        <v>4</v>
      </c>
      <c r="W572" s="20">
        <v>7.8431372549019605</v>
      </c>
      <c r="X572" s="19">
        <v>5</v>
      </c>
      <c r="Y572" s="20">
        <v>6.5789473684210522</v>
      </c>
      <c r="Z572" s="20">
        <v>16.040100250626566</v>
      </c>
      <c r="AA572" s="20">
        <v>67.543859649122808</v>
      </c>
      <c r="AB572" s="19">
        <v>153</v>
      </c>
      <c r="AC572" s="20">
        <v>8.678389109472489</v>
      </c>
      <c r="AD572" s="20">
        <v>78.347280334728026</v>
      </c>
      <c r="AE572" s="20">
        <v>59.74702380952381</v>
      </c>
      <c r="AF572" s="20">
        <v>44.032921810699591</v>
      </c>
      <c r="AG572" s="20">
        <v>75.981787137165625</v>
      </c>
      <c r="AH572" s="20">
        <v>24.921135646687699</v>
      </c>
      <c r="AI572" s="20">
        <v>42.523659305993689</v>
      </c>
      <c r="AJ572" s="3">
        <v>471.56862745098039</v>
      </c>
      <c r="AK572" s="6">
        <v>311</v>
      </c>
      <c r="AL572" s="6">
        <v>326</v>
      </c>
      <c r="AM572" s="6">
        <v>0</v>
      </c>
      <c r="AN572" s="6">
        <v>5</v>
      </c>
      <c r="AO572" s="6">
        <v>0</v>
      </c>
      <c r="AP572" s="6">
        <v>15</v>
      </c>
      <c r="AQ572" s="6">
        <v>2181</v>
      </c>
      <c r="AR572" s="6">
        <v>782</v>
      </c>
      <c r="AS572" s="6">
        <v>27.124523066250433</v>
      </c>
      <c r="AT572" s="138">
        <v>62</v>
      </c>
      <c r="AU572" s="138">
        <v>0</v>
      </c>
      <c r="AV572" s="138">
        <v>7</v>
      </c>
      <c r="AW572" s="138">
        <v>35</v>
      </c>
      <c r="AX572" s="138">
        <v>104</v>
      </c>
      <c r="AY572" s="6">
        <v>14.01837359646138</v>
      </c>
      <c r="AZ572" s="6">
        <v>0</v>
      </c>
      <c r="BA572" s="6">
        <v>0</v>
      </c>
      <c r="BB572" s="6">
        <v>14</v>
      </c>
      <c r="BC572" s="6">
        <v>923</v>
      </c>
      <c r="BD572" s="6">
        <v>31.161377447670489</v>
      </c>
      <c r="BE572" s="6">
        <v>31</v>
      </c>
      <c r="BF572" s="6">
        <v>11.524163568773234</v>
      </c>
      <c r="BG572" s="6">
        <v>670</v>
      </c>
      <c r="BH572" s="6">
        <v>29.105125977410946</v>
      </c>
      <c r="BI572" s="6">
        <v>181</v>
      </c>
      <c r="BJ572" s="6">
        <v>79.735682819383257</v>
      </c>
      <c r="BK572" s="6">
        <v>270</v>
      </c>
    </row>
    <row r="573" spans="1:63" x14ac:dyDescent="0.35">
      <c r="A573" s="28">
        <v>567</v>
      </c>
      <c r="C573" s="18" t="s">
        <v>2</v>
      </c>
      <c r="D573" s="15">
        <v>4</v>
      </c>
      <c r="E573" s="19">
        <v>0</v>
      </c>
      <c r="F573" s="19">
        <v>0</v>
      </c>
      <c r="G573" s="19">
        <v>0</v>
      </c>
      <c r="H573" s="19">
        <v>4</v>
      </c>
      <c r="I573" s="19">
        <v>0</v>
      </c>
      <c r="J573" s="20">
        <v>0</v>
      </c>
      <c r="K573" s="20">
        <v>0</v>
      </c>
      <c r="L573" s="20">
        <v>0</v>
      </c>
      <c r="M573" s="19">
        <v>0</v>
      </c>
      <c r="N573" s="20">
        <v>0</v>
      </c>
      <c r="O573" s="20">
        <v>0</v>
      </c>
      <c r="P573" s="20">
        <v>0</v>
      </c>
      <c r="Q573" s="20">
        <v>100</v>
      </c>
      <c r="R573" s="19">
        <v>0</v>
      </c>
      <c r="S573" s="20">
        <v>0</v>
      </c>
      <c r="T573" s="19">
        <v>0</v>
      </c>
      <c r="U573" s="20">
        <v>0</v>
      </c>
      <c r="V573" s="19">
        <v>0</v>
      </c>
      <c r="W573" s="20">
        <v>0</v>
      </c>
      <c r="X573" s="19">
        <v>0</v>
      </c>
      <c r="Y573" s="20">
        <v>0</v>
      </c>
      <c r="Z573" s="20">
        <v>0</v>
      </c>
      <c r="AA573" s="20">
        <v>0</v>
      </c>
      <c r="AB573" s="19">
        <v>0</v>
      </c>
      <c r="AC573" s="20">
        <v>0</v>
      </c>
      <c r="AD573" s="20">
        <v>100</v>
      </c>
      <c r="AE573" s="20">
        <v>0</v>
      </c>
      <c r="AF573" s="20">
        <v>0</v>
      </c>
      <c r="AG573" s="20">
        <v>100</v>
      </c>
      <c r="AH573" s="20">
        <v>0</v>
      </c>
      <c r="AI573" s="20">
        <v>0</v>
      </c>
      <c r="AJ573" s="3">
        <v>0</v>
      </c>
      <c r="AK573" s="6">
        <v>0</v>
      </c>
      <c r="AL573" s="6">
        <v>3</v>
      </c>
      <c r="AM573" s="6">
        <v>0</v>
      </c>
      <c r="AN573" s="6">
        <v>0</v>
      </c>
      <c r="AO573" s="6">
        <v>0</v>
      </c>
      <c r="AP573" s="6">
        <v>0</v>
      </c>
      <c r="AQ573" s="6">
        <v>0</v>
      </c>
      <c r="AR573" s="6">
        <v>0</v>
      </c>
      <c r="AS573" s="6">
        <v>0</v>
      </c>
      <c r="AT573" s="138"/>
      <c r="AU573" s="138"/>
      <c r="AV573" s="138"/>
      <c r="AW573" s="138"/>
      <c r="AX573" s="138"/>
      <c r="AY573" s="6">
        <v>0</v>
      </c>
      <c r="AZ573" s="6">
        <v>0</v>
      </c>
      <c r="BA573" s="6">
        <v>0</v>
      </c>
      <c r="BB573" s="6">
        <v>0</v>
      </c>
      <c r="BC573" s="6">
        <v>0</v>
      </c>
      <c r="BD573" s="6">
        <v>0</v>
      </c>
      <c r="BE573" s="6">
        <v>0</v>
      </c>
      <c r="BF573" s="6">
        <v>0</v>
      </c>
      <c r="BG573" s="6">
        <v>0</v>
      </c>
      <c r="BH573" s="6">
        <v>0</v>
      </c>
      <c r="BI573" s="6">
        <v>0</v>
      </c>
      <c r="BJ573" s="6">
        <v>0</v>
      </c>
      <c r="BK573" s="6">
        <v>0</v>
      </c>
    </row>
    <row r="574" spans="1:63" x14ac:dyDescent="0.35">
      <c r="A574" s="28">
        <v>568</v>
      </c>
      <c r="C574" s="18" t="s">
        <v>6</v>
      </c>
      <c r="D574" s="15">
        <v>130</v>
      </c>
      <c r="E574" s="19">
        <v>0</v>
      </c>
      <c r="F574" s="19">
        <v>0</v>
      </c>
      <c r="G574" s="19">
        <v>0</v>
      </c>
      <c r="H574" s="19">
        <v>68</v>
      </c>
      <c r="I574" s="19">
        <v>65</v>
      </c>
      <c r="J574" s="20">
        <v>51.538461538461533</v>
      </c>
      <c r="K574" s="20">
        <v>0</v>
      </c>
      <c r="L574" s="20">
        <v>0</v>
      </c>
      <c r="M574" s="19">
        <v>0</v>
      </c>
      <c r="N574" s="20">
        <v>0</v>
      </c>
      <c r="O574" s="20">
        <v>6</v>
      </c>
      <c r="P574" s="20">
        <v>100</v>
      </c>
      <c r="Q574" s="20">
        <v>44.094488188976378</v>
      </c>
      <c r="R574" s="19">
        <v>0</v>
      </c>
      <c r="S574" s="20">
        <v>0</v>
      </c>
      <c r="T574" s="19">
        <v>0</v>
      </c>
      <c r="U574" s="20">
        <v>0</v>
      </c>
      <c r="V574" s="19">
        <v>0</v>
      </c>
      <c r="W574" s="118">
        <v>0</v>
      </c>
      <c r="X574" s="118">
        <v>0</v>
      </c>
      <c r="Y574" s="118">
        <v>0</v>
      </c>
      <c r="Z574" s="20">
        <v>0</v>
      </c>
      <c r="AA574" s="20">
        <v>100</v>
      </c>
      <c r="AB574" s="19">
        <v>0</v>
      </c>
      <c r="AC574" s="20">
        <v>0</v>
      </c>
      <c r="AD574" s="20">
        <v>72.222222222222214</v>
      </c>
      <c r="AE574" s="20">
        <v>67.741935483870961</v>
      </c>
      <c r="AF574" s="20">
        <v>0</v>
      </c>
      <c r="AG574" s="20">
        <v>68.656716417910445</v>
      </c>
      <c r="AH574" s="20">
        <v>43.75</v>
      </c>
      <c r="AI574" s="20">
        <v>35.416666666666671</v>
      </c>
      <c r="AJ574" s="3">
        <v>455.88235294117646</v>
      </c>
      <c r="AK574" s="6">
        <v>0</v>
      </c>
      <c r="AL574" s="6">
        <v>112</v>
      </c>
      <c r="AM574" s="6">
        <v>0</v>
      </c>
      <c r="AN574" s="6">
        <v>0</v>
      </c>
      <c r="AO574" s="6">
        <v>0</v>
      </c>
      <c r="AP574" s="6">
        <v>0</v>
      </c>
      <c r="AQ574" s="6">
        <v>15</v>
      </c>
      <c r="AR574" s="6">
        <v>0</v>
      </c>
      <c r="AS574" s="6">
        <v>0</v>
      </c>
      <c r="AT574" s="138">
        <v>0</v>
      </c>
      <c r="AU574" s="138">
        <v>0</v>
      </c>
      <c r="AV574" s="138">
        <v>0</v>
      </c>
      <c r="AW574" s="138">
        <v>0</v>
      </c>
      <c r="AX574" s="138">
        <v>0</v>
      </c>
      <c r="AY574" s="6">
        <v>12.711864406779661</v>
      </c>
      <c r="AZ574" s="6">
        <v>0</v>
      </c>
      <c r="BA574" s="6">
        <v>0</v>
      </c>
      <c r="BB574" s="6">
        <v>12</v>
      </c>
      <c r="BC574" s="6">
        <v>9</v>
      </c>
      <c r="BD574" s="6">
        <v>6.8181818181818175</v>
      </c>
      <c r="BE574" s="6">
        <v>0</v>
      </c>
      <c r="BF574" s="6">
        <v>0</v>
      </c>
      <c r="BG574" s="6">
        <v>0</v>
      </c>
      <c r="BH574" s="6">
        <v>0</v>
      </c>
      <c r="BI574" s="6">
        <v>7</v>
      </c>
      <c r="BJ574" s="6">
        <v>11.864406779661017</v>
      </c>
      <c r="BK574" s="6">
        <v>0</v>
      </c>
    </row>
    <row r="575" spans="1:63" x14ac:dyDescent="0.35">
      <c r="A575" s="28">
        <v>569</v>
      </c>
      <c r="C575" s="18" t="s">
        <v>10</v>
      </c>
      <c r="D575" s="15">
        <v>135</v>
      </c>
      <c r="E575" s="19">
        <v>3</v>
      </c>
      <c r="F575" s="19">
        <v>14</v>
      </c>
      <c r="G575" s="19">
        <v>7</v>
      </c>
      <c r="H575" s="19">
        <v>85</v>
      </c>
      <c r="I575" s="19">
        <v>35</v>
      </c>
      <c r="J575" s="20">
        <v>41.481481481481481</v>
      </c>
      <c r="K575" s="20">
        <v>0</v>
      </c>
      <c r="L575" s="20">
        <v>0</v>
      </c>
      <c r="M575" s="19">
        <v>0</v>
      </c>
      <c r="N575" s="20">
        <v>0</v>
      </c>
      <c r="O575" s="20">
        <v>7</v>
      </c>
      <c r="P575" s="20">
        <v>100</v>
      </c>
      <c r="Q575" s="20">
        <v>16.363636363636363</v>
      </c>
      <c r="R575" s="19">
        <v>0</v>
      </c>
      <c r="S575" s="20">
        <v>0</v>
      </c>
      <c r="T575" s="19">
        <v>0</v>
      </c>
      <c r="U575" s="20">
        <v>0</v>
      </c>
      <c r="V575" s="19">
        <v>0</v>
      </c>
      <c r="W575" s="118">
        <v>0</v>
      </c>
      <c r="X575" s="118">
        <v>0</v>
      </c>
      <c r="Y575" s="118">
        <v>0</v>
      </c>
      <c r="Z575" s="20">
        <v>15.384615384615385</v>
      </c>
      <c r="AA575" s="20">
        <v>64.102564102564102</v>
      </c>
      <c r="AB575" s="19">
        <v>8</v>
      </c>
      <c r="AC575" s="20">
        <v>12.903225806451612</v>
      </c>
      <c r="AD575" s="20">
        <v>71.739130434782609</v>
      </c>
      <c r="AE575" s="20">
        <v>59.375</v>
      </c>
      <c r="AF575" s="20">
        <v>0</v>
      </c>
      <c r="AG575" s="20">
        <v>76.388888888888886</v>
      </c>
      <c r="AH575" s="20">
        <v>15.384615384615385</v>
      </c>
      <c r="AI575" s="20">
        <v>36.538461538461533</v>
      </c>
      <c r="AJ575" s="3">
        <v>540.90909090909088</v>
      </c>
      <c r="AK575" s="6">
        <v>0</v>
      </c>
      <c r="AL575" s="6">
        <v>116</v>
      </c>
      <c r="AM575" s="6">
        <v>0</v>
      </c>
      <c r="AN575" s="6">
        <v>9</v>
      </c>
      <c r="AO575" s="6">
        <v>0</v>
      </c>
      <c r="AP575" s="6">
        <v>0</v>
      </c>
      <c r="AQ575" s="6">
        <v>0</v>
      </c>
      <c r="AR575" s="6">
        <v>16</v>
      </c>
      <c r="AS575" s="6">
        <v>12.213740458015266</v>
      </c>
      <c r="AT575" s="138">
        <v>0</v>
      </c>
      <c r="AU575" s="138">
        <v>3</v>
      </c>
      <c r="AV575" s="138">
        <v>0</v>
      </c>
      <c r="AW575" s="138">
        <v>0</v>
      </c>
      <c r="AX575" s="138">
        <v>3</v>
      </c>
      <c r="AY575" s="6">
        <v>37.984496124031011</v>
      </c>
      <c r="AZ575" s="6">
        <v>0</v>
      </c>
      <c r="BA575" s="6">
        <v>0</v>
      </c>
      <c r="BB575" s="6">
        <v>5</v>
      </c>
      <c r="BC575" s="6">
        <v>13</v>
      </c>
      <c r="BD575" s="6">
        <v>9.7014925373134329</v>
      </c>
      <c r="BE575" s="6">
        <v>0</v>
      </c>
      <c r="BF575" s="6">
        <v>0</v>
      </c>
      <c r="BG575" s="6">
        <v>7</v>
      </c>
      <c r="BH575" s="6">
        <v>8.3333333333333321</v>
      </c>
      <c r="BI575" s="6">
        <v>0</v>
      </c>
      <c r="BJ575" s="6">
        <v>0</v>
      </c>
      <c r="BK575" s="6">
        <v>7</v>
      </c>
    </row>
    <row r="576" spans="1:63" x14ac:dyDescent="0.35">
      <c r="A576" s="28">
        <v>570</v>
      </c>
      <c r="C576" s="18" t="s">
        <v>277</v>
      </c>
      <c r="D576" s="15">
        <v>4</v>
      </c>
      <c r="E576" s="19">
        <v>0</v>
      </c>
      <c r="F576" s="19">
        <v>0</v>
      </c>
      <c r="G576" s="19">
        <v>0</v>
      </c>
      <c r="H576" s="19">
        <v>4</v>
      </c>
      <c r="I576" s="19">
        <v>0</v>
      </c>
      <c r="J576" s="20">
        <v>0</v>
      </c>
      <c r="K576" s="20">
        <v>0</v>
      </c>
      <c r="L576" s="20">
        <v>0</v>
      </c>
      <c r="M576" s="19">
        <v>0</v>
      </c>
      <c r="N576" s="20">
        <v>0</v>
      </c>
      <c r="O576" s="20">
        <v>0</v>
      </c>
      <c r="P576" s="20">
        <v>0</v>
      </c>
      <c r="Q576" s="20">
        <v>0</v>
      </c>
      <c r="R576" s="19">
        <v>0</v>
      </c>
      <c r="S576" s="20">
        <v>0</v>
      </c>
      <c r="T576" s="19">
        <v>0</v>
      </c>
      <c r="U576" s="20">
        <v>0</v>
      </c>
      <c r="V576" s="19">
        <v>0</v>
      </c>
      <c r="W576" s="118">
        <v>0</v>
      </c>
      <c r="X576" s="118">
        <v>0</v>
      </c>
      <c r="Y576" s="118">
        <v>0</v>
      </c>
      <c r="Z576" s="20">
        <v>0</v>
      </c>
      <c r="AA576" s="20">
        <v>0</v>
      </c>
      <c r="AB576" s="19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100</v>
      </c>
      <c r="AH576" s="20">
        <v>0</v>
      </c>
      <c r="AI576" s="20">
        <v>0</v>
      </c>
      <c r="AJ576" s="3">
        <v>0</v>
      </c>
      <c r="AK576" s="6">
        <v>0</v>
      </c>
      <c r="AL576" s="6">
        <v>4</v>
      </c>
      <c r="AM576" s="6">
        <v>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138">
        <v>0</v>
      </c>
      <c r="AU576" s="138">
        <v>0</v>
      </c>
      <c r="AV576" s="138">
        <v>0</v>
      </c>
      <c r="AW576" s="138">
        <v>0</v>
      </c>
      <c r="AX576" s="138">
        <v>0</v>
      </c>
      <c r="AY576" s="6">
        <v>0</v>
      </c>
      <c r="AZ576" s="6">
        <v>0</v>
      </c>
      <c r="BA576" s="6">
        <v>0</v>
      </c>
      <c r="BB576" s="6">
        <v>0</v>
      </c>
      <c r="BC576" s="6">
        <v>0</v>
      </c>
      <c r="BD576" s="6">
        <v>0</v>
      </c>
      <c r="BE576" s="6">
        <v>0</v>
      </c>
      <c r="BF576" s="6">
        <v>0</v>
      </c>
      <c r="BG576" s="6">
        <v>0</v>
      </c>
      <c r="BH576" s="6">
        <v>0</v>
      </c>
      <c r="BI576" s="6">
        <v>0</v>
      </c>
      <c r="BJ576" s="6">
        <v>0</v>
      </c>
      <c r="BK576" s="6">
        <v>0</v>
      </c>
    </row>
    <row r="577" spans="1:63" x14ac:dyDescent="0.35">
      <c r="A577" s="28">
        <v>571</v>
      </c>
      <c r="C577" s="18" t="s">
        <v>1</v>
      </c>
      <c r="D577" s="15">
        <v>122</v>
      </c>
      <c r="E577" s="19">
        <v>0</v>
      </c>
      <c r="F577" s="19">
        <v>0</v>
      </c>
      <c r="G577" s="19">
        <v>10</v>
      </c>
      <c r="H577" s="19">
        <v>95</v>
      </c>
      <c r="I577" s="19">
        <v>21</v>
      </c>
      <c r="J577" s="20">
        <v>58.196721311475407</v>
      </c>
      <c r="K577" s="20">
        <v>3</v>
      </c>
      <c r="L577" s="20">
        <v>10</v>
      </c>
      <c r="M577" s="19">
        <v>0</v>
      </c>
      <c r="N577" s="20">
        <v>0</v>
      </c>
      <c r="O577" s="20">
        <v>0</v>
      </c>
      <c r="P577" s="20">
        <v>0</v>
      </c>
      <c r="Q577" s="20">
        <v>19.166666666666668</v>
      </c>
      <c r="R577" s="19">
        <v>0</v>
      </c>
      <c r="S577" s="20">
        <v>0</v>
      </c>
      <c r="T577" s="19">
        <v>0</v>
      </c>
      <c r="U577" s="20">
        <v>0</v>
      </c>
      <c r="V577" s="19">
        <v>0</v>
      </c>
      <c r="W577" s="118">
        <v>0</v>
      </c>
      <c r="X577" s="118">
        <v>0</v>
      </c>
      <c r="Y577" s="118">
        <v>0</v>
      </c>
      <c r="Z577" s="20">
        <v>27.906976744186046</v>
      </c>
      <c r="AA577" s="20">
        <v>37.209302325581397</v>
      </c>
      <c r="AB577" s="19">
        <v>3</v>
      </c>
      <c r="AC577" s="20">
        <v>3.6585365853658534</v>
      </c>
      <c r="AD577" s="20">
        <v>73.91304347826086</v>
      </c>
      <c r="AE577" s="20">
        <v>77.777777777777786</v>
      </c>
      <c r="AF577" s="20">
        <v>100</v>
      </c>
      <c r="AG577" s="20">
        <v>79.069767441860463</v>
      </c>
      <c r="AH577" s="20">
        <v>27.500000000000004</v>
      </c>
      <c r="AI577" s="20">
        <v>46.25</v>
      </c>
      <c r="AJ577" s="3">
        <v>945.4545454545455</v>
      </c>
      <c r="AK577" s="6">
        <v>7</v>
      </c>
      <c r="AL577" s="6">
        <v>41</v>
      </c>
      <c r="AM577" s="6">
        <v>48</v>
      </c>
      <c r="AN577" s="6">
        <v>8</v>
      </c>
      <c r="AO577" s="6">
        <v>0</v>
      </c>
      <c r="AP577" s="6">
        <v>0</v>
      </c>
      <c r="AQ577" s="6">
        <v>12</v>
      </c>
      <c r="AR577" s="6">
        <v>10</v>
      </c>
      <c r="AS577" s="6">
        <v>8.4033613445378155</v>
      </c>
      <c r="AT577" s="138">
        <v>0</v>
      </c>
      <c r="AU577" s="138">
        <v>0</v>
      </c>
      <c r="AV577" s="138">
        <v>0</v>
      </c>
      <c r="AW577" s="138">
        <v>0</v>
      </c>
      <c r="AX577" s="138">
        <v>0</v>
      </c>
      <c r="AY577" s="6">
        <v>25</v>
      </c>
      <c r="AZ577" s="6">
        <v>0</v>
      </c>
      <c r="BA577" s="6">
        <v>0</v>
      </c>
      <c r="BB577" s="6">
        <v>0</v>
      </c>
      <c r="BC577" s="6">
        <v>6</v>
      </c>
      <c r="BD577" s="6">
        <v>4.7619047619047619</v>
      </c>
      <c r="BE577" s="6">
        <v>0</v>
      </c>
      <c r="BF577" s="6">
        <v>0</v>
      </c>
      <c r="BG577" s="6">
        <v>0</v>
      </c>
      <c r="BH577" s="6">
        <v>0</v>
      </c>
      <c r="BI577" s="6">
        <v>0</v>
      </c>
      <c r="BJ577" s="6">
        <v>0</v>
      </c>
      <c r="BK577" s="6">
        <v>10</v>
      </c>
    </row>
    <row r="578" spans="1:63" x14ac:dyDescent="0.35">
      <c r="A578" s="28">
        <v>572</v>
      </c>
      <c r="C578" s="18" t="s">
        <v>7</v>
      </c>
      <c r="D578" s="15">
        <v>218</v>
      </c>
      <c r="E578" s="19">
        <v>0</v>
      </c>
      <c r="F578" s="19">
        <v>3</v>
      </c>
      <c r="G578" s="19">
        <v>4</v>
      </c>
      <c r="H578" s="19">
        <v>83</v>
      </c>
      <c r="I578" s="19">
        <v>120</v>
      </c>
      <c r="J578" s="20">
        <v>53.669724770642205</v>
      </c>
      <c r="K578" s="20">
        <v>0</v>
      </c>
      <c r="L578" s="20">
        <v>0</v>
      </c>
      <c r="M578" s="19">
        <v>0</v>
      </c>
      <c r="N578" s="20">
        <v>0</v>
      </c>
      <c r="O578" s="20">
        <v>9</v>
      </c>
      <c r="P578" s="20">
        <v>100</v>
      </c>
      <c r="Q578" s="20">
        <v>65.151515151515156</v>
      </c>
      <c r="R578" s="19">
        <v>0</v>
      </c>
      <c r="S578" s="20">
        <v>0</v>
      </c>
      <c r="T578" s="19">
        <v>0</v>
      </c>
      <c r="U578" s="20">
        <v>0</v>
      </c>
      <c r="V578" s="19">
        <v>0</v>
      </c>
      <c r="W578" s="118">
        <v>0</v>
      </c>
      <c r="X578" s="118">
        <v>0</v>
      </c>
      <c r="Y578" s="118">
        <v>0</v>
      </c>
      <c r="Z578" s="20">
        <v>14.285714285714285</v>
      </c>
      <c r="AA578" s="20">
        <v>42.857142857142854</v>
      </c>
      <c r="AB578" s="19">
        <v>4</v>
      </c>
      <c r="AC578" s="20">
        <v>6.7796610169491522</v>
      </c>
      <c r="AD578" s="20">
        <v>90.909090909090907</v>
      </c>
      <c r="AE578" s="20">
        <v>47.169811320754718</v>
      </c>
      <c r="AF578" s="20">
        <v>100</v>
      </c>
      <c r="AG578" s="20">
        <v>61.627906976744185</v>
      </c>
      <c r="AH578" s="20">
        <v>22.58064516129032</v>
      </c>
      <c r="AI578" s="20">
        <v>33.87096774193548</v>
      </c>
      <c r="AJ578" s="3">
        <v>419.23076923076923</v>
      </c>
      <c r="AK578" s="6">
        <v>0</v>
      </c>
      <c r="AL578" s="6">
        <v>191</v>
      </c>
      <c r="AM578" s="6">
        <v>0</v>
      </c>
      <c r="AN578" s="6">
        <v>0</v>
      </c>
      <c r="AO578" s="6">
        <v>0</v>
      </c>
      <c r="AP578" s="6">
        <v>0</v>
      </c>
      <c r="AQ578" s="6">
        <v>23</v>
      </c>
      <c r="AR578" s="6">
        <v>9</v>
      </c>
      <c r="AS578" s="6">
        <v>4.1860465116279073</v>
      </c>
      <c r="AT578" s="138">
        <v>0</v>
      </c>
      <c r="AU578" s="138">
        <v>0</v>
      </c>
      <c r="AV578" s="138">
        <v>0</v>
      </c>
      <c r="AW578" s="138">
        <v>0</v>
      </c>
      <c r="AX578" s="138">
        <v>0</v>
      </c>
      <c r="AY578" s="6">
        <v>15.714285714285714</v>
      </c>
      <c r="AZ578" s="6">
        <v>0</v>
      </c>
      <c r="BA578" s="6">
        <v>0</v>
      </c>
      <c r="BB578" s="6">
        <v>22</v>
      </c>
      <c r="BC578" s="6">
        <v>42</v>
      </c>
      <c r="BD578" s="6">
        <v>19.35483870967742</v>
      </c>
      <c r="BE578" s="6">
        <v>0</v>
      </c>
      <c r="BF578" s="6">
        <v>0</v>
      </c>
      <c r="BG578" s="6">
        <v>9</v>
      </c>
      <c r="BH578" s="6">
        <v>10.227272727272728</v>
      </c>
      <c r="BI578" s="6">
        <v>31</v>
      </c>
      <c r="BJ578" s="6">
        <v>25.619834710743799</v>
      </c>
      <c r="BK578" s="6">
        <v>4</v>
      </c>
    </row>
    <row r="579" spans="1:63" x14ac:dyDescent="0.35">
      <c r="A579" s="28">
        <v>573</v>
      </c>
      <c r="C579" s="18" t="s">
        <v>278</v>
      </c>
      <c r="D579" s="15">
        <v>453</v>
      </c>
      <c r="E579" s="19">
        <v>11</v>
      </c>
      <c r="F579" s="19">
        <v>19</v>
      </c>
      <c r="G579" s="19">
        <v>41</v>
      </c>
      <c r="H579" s="19">
        <v>364</v>
      </c>
      <c r="I579" s="19">
        <v>32</v>
      </c>
      <c r="J579" s="20">
        <v>52.097130242825607</v>
      </c>
      <c r="K579" s="20">
        <v>7</v>
      </c>
      <c r="L579" s="20">
        <v>3.0303030303030303</v>
      </c>
      <c r="M579" s="19">
        <v>0</v>
      </c>
      <c r="N579" s="20">
        <v>0</v>
      </c>
      <c r="O579" s="20">
        <v>14</v>
      </c>
      <c r="P579" s="20">
        <v>75</v>
      </c>
      <c r="Q579" s="20">
        <v>12.077294685990339</v>
      </c>
      <c r="R579" s="19">
        <v>0</v>
      </c>
      <c r="S579" s="20">
        <v>0</v>
      </c>
      <c r="T579" s="19">
        <v>0</v>
      </c>
      <c r="U579" s="20">
        <v>0</v>
      </c>
      <c r="V579" s="19">
        <v>0</v>
      </c>
      <c r="W579" s="118">
        <v>0</v>
      </c>
      <c r="X579" s="118">
        <v>0</v>
      </c>
      <c r="Y579" s="118">
        <v>0</v>
      </c>
      <c r="Z579" s="20">
        <v>16.444444444444446</v>
      </c>
      <c r="AA579" s="20">
        <v>68</v>
      </c>
      <c r="AB579" s="19">
        <v>26</v>
      </c>
      <c r="AC579" s="20">
        <v>8.6378737541528228</v>
      </c>
      <c r="AD579" s="20">
        <v>79.166666666666657</v>
      </c>
      <c r="AE579" s="20">
        <v>63.730569948186535</v>
      </c>
      <c r="AF579" s="20">
        <v>28.125</v>
      </c>
      <c r="AG579" s="20">
        <v>75.925925925925924</v>
      </c>
      <c r="AH579" s="20">
        <v>25.454545454545453</v>
      </c>
      <c r="AI579" s="20">
        <v>44.727272727272727</v>
      </c>
      <c r="AJ579" s="3">
        <v>740.51724137931035</v>
      </c>
      <c r="AK579" s="6">
        <v>28</v>
      </c>
      <c r="AL579" s="6">
        <v>180</v>
      </c>
      <c r="AM579" s="6">
        <v>0</v>
      </c>
      <c r="AN579" s="6">
        <v>0</v>
      </c>
      <c r="AO579" s="6">
        <v>0</v>
      </c>
      <c r="AP579" s="6">
        <v>0</v>
      </c>
      <c r="AQ579" s="6">
        <v>237</v>
      </c>
      <c r="AR579" s="6">
        <v>57</v>
      </c>
      <c r="AS579" s="6">
        <v>13.073394495412844</v>
      </c>
      <c r="AT579" s="138">
        <v>4</v>
      </c>
      <c r="AU579" s="138">
        <v>0</v>
      </c>
      <c r="AV579" s="138">
        <v>1</v>
      </c>
      <c r="AW579" s="138">
        <v>4</v>
      </c>
      <c r="AX579" s="138">
        <v>9</v>
      </c>
      <c r="AY579" s="6">
        <v>17.333333333333336</v>
      </c>
      <c r="AZ579" s="6">
        <v>0</v>
      </c>
      <c r="BA579" s="6">
        <v>0</v>
      </c>
      <c r="BB579" s="6">
        <v>6</v>
      </c>
      <c r="BC579" s="6">
        <v>57</v>
      </c>
      <c r="BD579" s="6">
        <v>12.472647702407002</v>
      </c>
      <c r="BE579" s="6">
        <v>0</v>
      </c>
      <c r="BF579" s="6">
        <v>0</v>
      </c>
      <c r="BG579" s="6">
        <v>45</v>
      </c>
      <c r="BH579" s="6">
        <v>12.228260869565217</v>
      </c>
      <c r="BI579" s="6">
        <v>6</v>
      </c>
      <c r="BJ579" s="6">
        <v>22.222222222222221</v>
      </c>
      <c r="BK579" s="6">
        <v>41</v>
      </c>
    </row>
    <row r="580" spans="1:63" x14ac:dyDescent="0.35">
      <c r="A580" s="28">
        <v>574</v>
      </c>
      <c r="C580" s="18" t="s">
        <v>23</v>
      </c>
      <c r="D580" s="15">
        <v>1922</v>
      </c>
      <c r="E580" s="19">
        <v>72</v>
      </c>
      <c r="F580" s="19">
        <v>188</v>
      </c>
      <c r="G580" s="19">
        <v>133</v>
      </c>
      <c r="H580" s="19">
        <v>1451</v>
      </c>
      <c r="I580" s="19">
        <v>147</v>
      </c>
      <c r="J580" s="20">
        <v>47.29448491155047</v>
      </c>
      <c r="K580" s="20">
        <v>27</v>
      </c>
      <c r="L580" s="20">
        <v>2.3136246786632388</v>
      </c>
      <c r="M580" s="19">
        <v>0</v>
      </c>
      <c r="N580" s="20">
        <v>0</v>
      </c>
      <c r="O580" s="20">
        <v>23</v>
      </c>
      <c r="P580" s="20">
        <v>73.076923076923066</v>
      </c>
      <c r="Q580" s="20">
        <v>7.8069129916567341</v>
      </c>
      <c r="R580" s="19">
        <v>6</v>
      </c>
      <c r="S580" s="20">
        <v>6.666666666666667</v>
      </c>
      <c r="T580" s="19">
        <v>0</v>
      </c>
      <c r="U580" s="20">
        <v>0</v>
      </c>
      <c r="V580" s="19">
        <v>0</v>
      </c>
      <c r="W580" s="118">
        <v>0</v>
      </c>
      <c r="X580" s="118">
        <v>3</v>
      </c>
      <c r="Y580" s="118">
        <v>3.125</v>
      </c>
      <c r="Z580" s="20">
        <v>19.9825479930192</v>
      </c>
      <c r="AA580" s="20">
        <v>67.190226876090748</v>
      </c>
      <c r="AB580" s="19">
        <v>87</v>
      </c>
      <c r="AC580" s="20">
        <v>6.5512048192771077</v>
      </c>
      <c r="AD580" s="20">
        <v>89.881734559789749</v>
      </c>
      <c r="AE580" s="20">
        <v>71.428571428571431</v>
      </c>
      <c r="AF580" s="20">
        <v>71.568627450980387</v>
      </c>
      <c r="AG580" s="20">
        <v>84.552845528455293</v>
      </c>
      <c r="AH580" s="20">
        <v>28.165584415584416</v>
      </c>
      <c r="AI580" s="20">
        <v>43.344155844155843</v>
      </c>
      <c r="AJ580" s="3">
        <v>811.57894736842104</v>
      </c>
      <c r="AK580" s="6">
        <v>3</v>
      </c>
      <c r="AL580" s="6">
        <v>446</v>
      </c>
      <c r="AM580" s="6">
        <v>853</v>
      </c>
      <c r="AN580" s="6">
        <v>24</v>
      </c>
      <c r="AO580" s="6">
        <v>0</v>
      </c>
      <c r="AP580" s="6">
        <v>464</v>
      </c>
      <c r="AQ580" s="6">
        <v>81</v>
      </c>
      <c r="AR580" s="6">
        <v>490</v>
      </c>
      <c r="AS580" s="6">
        <v>26.287553648068666</v>
      </c>
      <c r="AT580" s="138">
        <v>8</v>
      </c>
      <c r="AU580" s="138">
        <v>10</v>
      </c>
      <c r="AV580" s="138">
        <v>1</v>
      </c>
      <c r="AW580" s="138">
        <v>30</v>
      </c>
      <c r="AX580" s="138">
        <v>49</v>
      </c>
      <c r="AY580" s="6">
        <v>40.463362068965516</v>
      </c>
      <c r="AZ580" s="6">
        <v>4</v>
      </c>
      <c r="BA580" s="6">
        <v>0.34782608695652173</v>
      </c>
      <c r="BB580" s="6">
        <v>17</v>
      </c>
      <c r="BC580" s="6">
        <v>117</v>
      </c>
      <c r="BD580" s="6">
        <v>6.132075471698113</v>
      </c>
      <c r="BE580" s="6">
        <v>0</v>
      </c>
      <c r="BF580" s="6">
        <v>0</v>
      </c>
      <c r="BG580" s="6">
        <v>61</v>
      </c>
      <c r="BH580" s="6">
        <v>4.2420027816411681</v>
      </c>
      <c r="BI580" s="6">
        <v>26</v>
      </c>
      <c r="BJ580" s="6">
        <v>17.449664429530202</v>
      </c>
      <c r="BK580" s="6">
        <v>133</v>
      </c>
    </row>
    <row r="581" spans="1:63" x14ac:dyDescent="0.35">
      <c r="A581" s="28">
        <v>575</v>
      </c>
      <c r="C581" s="18" t="s">
        <v>19</v>
      </c>
      <c r="D581" s="15">
        <v>218</v>
      </c>
      <c r="E581" s="19">
        <v>7</v>
      </c>
      <c r="F581" s="19">
        <v>15</v>
      </c>
      <c r="G581" s="19">
        <v>10</v>
      </c>
      <c r="H581" s="19">
        <v>164</v>
      </c>
      <c r="I581" s="19">
        <v>28</v>
      </c>
      <c r="J581" s="20">
        <v>60.091743119266049</v>
      </c>
      <c r="K581" s="20">
        <v>6</v>
      </c>
      <c r="L581" s="20">
        <v>4.838709677419355</v>
      </c>
      <c r="M581" s="19">
        <v>0</v>
      </c>
      <c r="N581" s="20">
        <v>0</v>
      </c>
      <c r="O581" s="20">
        <v>11</v>
      </c>
      <c r="P581" s="20">
        <v>100</v>
      </c>
      <c r="Q581" s="20">
        <v>4.591836734693878</v>
      </c>
      <c r="R581" s="19">
        <v>0</v>
      </c>
      <c r="S581" s="20">
        <v>0</v>
      </c>
      <c r="T581" s="19">
        <v>0</v>
      </c>
      <c r="U581" s="20">
        <v>0</v>
      </c>
      <c r="V581" s="19">
        <v>0</v>
      </c>
      <c r="W581" s="118">
        <v>0</v>
      </c>
      <c r="X581" s="118">
        <v>0</v>
      </c>
      <c r="Y581" s="118">
        <v>0</v>
      </c>
      <c r="Z581" s="20">
        <v>14.285714285714285</v>
      </c>
      <c r="AA581" s="20">
        <v>73.015873015873012</v>
      </c>
      <c r="AB581" s="19">
        <v>5</v>
      </c>
      <c r="AC581" s="20">
        <v>3.4722222222222223</v>
      </c>
      <c r="AD581" s="20">
        <v>92.307692307692307</v>
      </c>
      <c r="AE581" s="20">
        <v>70.297029702970292</v>
      </c>
      <c r="AF581" s="20">
        <v>64.705882352941174</v>
      </c>
      <c r="AG581" s="20">
        <v>83.687943262411352</v>
      </c>
      <c r="AH581" s="20">
        <v>16.153846153846153</v>
      </c>
      <c r="AI581" s="20">
        <v>50</v>
      </c>
      <c r="AJ581" s="3">
        <v>759.61538461538464</v>
      </c>
      <c r="AK581" s="6">
        <v>14</v>
      </c>
      <c r="AL581" s="6">
        <v>156</v>
      </c>
      <c r="AM581" s="6">
        <v>3</v>
      </c>
      <c r="AN581" s="6">
        <v>18</v>
      </c>
      <c r="AO581" s="6">
        <v>0</v>
      </c>
      <c r="AP581" s="6">
        <v>0</v>
      </c>
      <c r="AQ581" s="6">
        <v>20</v>
      </c>
      <c r="AR581" s="6">
        <v>27</v>
      </c>
      <c r="AS581" s="6">
        <v>12.857142857142856</v>
      </c>
      <c r="AT581" s="138">
        <v>1</v>
      </c>
      <c r="AU581" s="138">
        <v>0</v>
      </c>
      <c r="AV581" s="138">
        <v>0</v>
      </c>
      <c r="AW581" s="138">
        <v>0</v>
      </c>
      <c r="AX581" s="138">
        <v>1</v>
      </c>
      <c r="AY581" s="6">
        <v>18.048780487804876</v>
      </c>
      <c r="AZ581" s="6">
        <v>0</v>
      </c>
      <c r="BA581" s="6">
        <v>0</v>
      </c>
      <c r="BB581" s="6">
        <v>3</v>
      </c>
      <c r="BC581" s="6">
        <v>8</v>
      </c>
      <c r="BD581" s="6">
        <v>3.7037037037037033</v>
      </c>
      <c r="BE581" s="6">
        <v>0</v>
      </c>
      <c r="BF581" s="6">
        <v>0</v>
      </c>
      <c r="BG581" s="6">
        <v>3</v>
      </c>
      <c r="BH581" s="6">
        <v>1.8404907975460123</v>
      </c>
      <c r="BI581" s="6">
        <v>0</v>
      </c>
      <c r="BJ581" s="6">
        <v>0</v>
      </c>
      <c r="BK581" s="6">
        <v>10</v>
      </c>
    </row>
    <row r="582" spans="1:63" x14ac:dyDescent="0.35">
      <c r="A582" s="28">
        <v>576</v>
      </c>
      <c r="C582" s="18" t="s">
        <v>12</v>
      </c>
      <c r="D582" s="15">
        <v>515</v>
      </c>
      <c r="E582" s="19">
        <v>5</v>
      </c>
      <c r="F582" s="19">
        <v>39</v>
      </c>
      <c r="G582" s="19">
        <v>46</v>
      </c>
      <c r="H582" s="19">
        <v>391</v>
      </c>
      <c r="I582" s="19">
        <v>35</v>
      </c>
      <c r="J582" s="20">
        <v>48.932038834951456</v>
      </c>
      <c r="K582" s="20">
        <v>22</v>
      </c>
      <c r="L582" s="20">
        <v>7.6124567474048446</v>
      </c>
      <c r="M582" s="19">
        <v>0</v>
      </c>
      <c r="N582" s="20">
        <v>0</v>
      </c>
      <c r="O582" s="20">
        <v>20</v>
      </c>
      <c r="P582" s="20">
        <v>73.333333333333329</v>
      </c>
      <c r="Q582" s="20">
        <v>11.258278145695364</v>
      </c>
      <c r="R582" s="19">
        <v>6</v>
      </c>
      <c r="S582" s="20">
        <v>27.27272727272727</v>
      </c>
      <c r="T582" s="19">
        <v>0</v>
      </c>
      <c r="U582" s="20">
        <v>0</v>
      </c>
      <c r="V582" s="19">
        <v>0</v>
      </c>
      <c r="W582" s="118">
        <v>0</v>
      </c>
      <c r="X582" s="118">
        <v>0</v>
      </c>
      <c r="Y582" s="118">
        <v>0</v>
      </c>
      <c r="Z582" s="20">
        <v>15.24822695035461</v>
      </c>
      <c r="AA582" s="20">
        <v>54.964539007092192</v>
      </c>
      <c r="AB582" s="19">
        <v>56</v>
      </c>
      <c r="AC582" s="20">
        <v>19.58041958041958</v>
      </c>
      <c r="AD582" s="20">
        <v>64.563106796116514</v>
      </c>
      <c r="AE582" s="20">
        <v>45.161290322580641</v>
      </c>
      <c r="AF582" s="20">
        <v>39.333333333333329</v>
      </c>
      <c r="AG582" s="20">
        <v>67.372881355932208</v>
      </c>
      <c r="AH582" s="20">
        <v>29.184549356223176</v>
      </c>
      <c r="AI582" s="20">
        <v>46.351931330472098</v>
      </c>
      <c r="AJ582" s="3">
        <v>515</v>
      </c>
      <c r="AK582" s="6">
        <v>0</v>
      </c>
      <c r="AL582" s="6">
        <v>41</v>
      </c>
      <c r="AM582" s="6">
        <v>0</v>
      </c>
      <c r="AN582" s="6">
        <v>113</v>
      </c>
      <c r="AO582" s="6">
        <v>0</v>
      </c>
      <c r="AP582" s="6">
        <v>108</v>
      </c>
      <c r="AQ582" s="6">
        <v>180</v>
      </c>
      <c r="AR582" s="6">
        <v>207</v>
      </c>
      <c r="AS582" s="6">
        <v>41.153081510934392</v>
      </c>
      <c r="AT582" s="138">
        <v>4</v>
      </c>
      <c r="AU582" s="138">
        <v>12</v>
      </c>
      <c r="AV582" s="138">
        <v>0</v>
      </c>
      <c r="AW582" s="138">
        <v>8</v>
      </c>
      <c r="AX582" s="138">
        <v>24</v>
      </c>
      <c r="AY582" s="6">
        <v>54.091816367265466</v>
      </c>
      <c r="AZ582" s="6">
        <v>0</v>
      </c>
      <c r="BA582" s="6">
        <v>0</v>
      </c>
      <c r="BB582" s="6">
        <v>7</v>
      </c>
      <c r="BC582" s="6">
        <v>100</v>
      </c>
      <c r="BD582" s="6">
        <v>19.646365422396855</v>
      </c>
      <c r="BE582" s="6">
        <v>4</v>
      </c>
      <c r="BF582" s="6">
        <v>9.3023255813953494</v>
      </c>
      <c r="BG582" s="6">
        <v>80</v>
      </c>
      <c r="BH582" s="6">
        <v>20.356234096692109</v>
      </c>
      <c r="BI582" s="6">
        <v>15</v>
      </c>
      <c r="BJ582" s="6">
        <v>44.117647058823529</v>
      </c>
      <c r="BK582" s="6">
        <v>46</v>
      </c>
    </row>
    <row r="583" spans="1:63" x14ac:dyDescent="0.35">
      <c r="A583" s="28">
        <v>577</v>
      </c>
      <c r="C583" s="18" t="s">
        <v>13</v>
      </c>
      <c r="D583" s="15">
        <v>45</v>
      </c>
      <c r="E583" s="19">
        <v>0</v>
      </c>
      <c r="F583" s="19">
        <v>0</v>
      </c>
      <c r="G583" s="19">
        <v>3</v>
      </c>
      <c r="H583" s="19">
        <v>38</v>
      </c>
      <c r="I583" s="19">
        <v>3</v>
      </c>
      <c r="J583" s="20">
        <v>53.333333333333336</v>
      </c>
      <c r="K583" s="20">
        <v>0</v>
      </c>
      <c r="L583" s="20">
        <v>0</v>
      </c>
      <c r="M583" s="19">
        <v>0</v>
      </c>
      <c r="N583" s="20">
        <v>0</v>
      </c>
      <c r="O583" s="20">
        <v>4</v>
      </c>
      <c r="P583" s="20">
        <v>0</v>
      </c>
      <c r="Q583" s="20">
        <v>17.777777777777779</v>
      </c>
      <c r="R583" s="19">
        <v>0</v>
      </c>
      <c r="S583" s="20">
        <v>0</v>
      </c>
      <c r="T583" s="19">
        <v>0</v>
      </c>
      <c r="U583" s="20">
        <v>0</v>
      </c>
      <c r="V583" s="19">
        <v>0</v>
      </c>
      <c r="W583" s="118">
        <v>0</v>
      </c>
      <c r="X583" s="118">
        <v>0</v>
      </c>
      <c r="Y583" s="118">
        <v>0</v>
      </c>
      <c r="Z583" s="20">
        <v>0</v>
      </c>
      <c r="AA583" s="20">
        <v>56.521739130434781</v>
      </c>
      <c r="AB583" s="19">
        <v>6</v>
      </c>
      <c r="AC583" s="20">
        <v>19.35483870967742</v>
      </c>
      <c r="AD583" s="20">
        <v>64</v>
      </c>
      <c r="AE583" s="20">
        <v>69.230769230769226</v>
      </c>
      <c r="AF583" s="20">
        <v>0</v>
      </c>
      <c r="AG583" s="20">
        <v>74.193548387096769</v>
      </c>
      <c r="AH583" s="20">
        <v>55.555555555555557</v>
      </c>
      <c r="AI583" s="20">
        <v>22.222222222222221</v>
      </c>
      <c r="AJ583" s="3">
        <v>541.66666666666663</v>
      </c>
      <c r="AK583" s="6">
        <v>0</v>
      </c>
      <c r="AL583" s="6">
        <v>21</v>
      </c>
      <c r="AM583" s="6">
        <v>0</v>
      </c>
      <c r="AN583" s="6">
        <v>11</v>
      </c>
      <c r="AO583" s="6">
        <v>0</v>
      </c>
      <c r="AP583" s="6">
        <v>0</v>
      </c>
      <c r="AQ583" s="6">
        <v>7</v>
      </c>
      <c r="AR583" s="6">
        <v>9</v>
      </c>
      <c r="AS583" s="6">
        <v>21.428571428571427</v>
      </c>
      <c r="AT583" s="138">
        <v>0</v>
      </c>
      <c r="AU583" s="138">
        <v>9</v>
      </c>
      <c r="AV583" s="138">
        <v>0</v>
      </c>
      <c r="AW583" s="138">
        <v>0</v>
      </c>
      <c r="AX583" s="138">
        <v>9</v>
      </c>
      <c r="AY583" s="6">
        <v>46.341463414634148</v>
      </c>
      <c r="AZ583" s="6">
        <v>0</v>
      </c>
      <c r="BA583" s="6">
        <v>0</v>
      </c>
      <c r="BB583" s="6">
        <v>0</v>
      </c>
      <c r="BC583" s="6">
        <v>4</v>
      </c>
      <c r="BD583" s="6">
        <v>8.695652173913043</v>
      </c>
      <c r="BE583" s="6">
        <v>0</v>
      </c>
      <c r="BF583" s="6">
        <v>0</v>
      </c>
      <c r="BG583" s="6">
        <v>3</v>
      </c>
      <c r="BH583" s="6">
        <v>7.6923076923076925</v>
      </c>
      <c r="BI583" s="6">
        <v>3</v>
      </c>
      <c r="BJ583" s="6">
        <v>50</v>
      </c>
      <c r="BK583" s="6">
        <v>3</v>
      </c>
    </row>
    <row r="584" spans="1:63" x14ac:dyDescent="0.35">
      <c r="A584" s="28">
        <v>578</v>
      </c>
      <c r="C584" s="18" t="s">
        <v>4</v>
      </c>
      <c r="D584" s="15">
        <v>551</v>
      </c>
      <c r="E584" s="19">
        <v>0</v>
      </c>
      <c r="F584" s="19">
        <v>3</v>
      </c>
      <c r="G584" s="19">
        <v>0</v>
      </c>
      <c r="H584" s="19">
        <v>195</v>
      </c>
      <c r="I584" s="19">
        <v>344</v>
      </c>
      <c r="J584" s="20">
        <v>45.553539019963701</v>
      </c>
      <c r="K584" s="20">
        <v>9</v>
      </c>
      <c r="L584" s="20">
        <v>24.324324324324326</v>
      </c>
      <c r="M584" s="19">
        <v>0</v>
      </c>
      <c r="N584" s="20">
        <v>0</v>
      </c>
      <c r="O584" s="20">
        <v>31</v>
      </c>
      <c r="P584" s="20">
        <v>77.777777777777786</v>
      </c>
      <c r="Q584" s="20">
        <v>62.813102119460495</v>
      </c>
      <c r="R584" s="19">
        <v>0</v>
      </c>
      <c r="S584" s="20">
        <v>0</v>
      </c>
      <c r="T584" s="19">
        <v>0</v>
      </c>
      <c r="U584" s="20">
        <v>0</v>
      </c>
      <c r="V584" s="19">
        <v>0</v>
      </c>
      <c r="W584" s="118">
        <v>0</v>
      </c>
      <c r="X584" s="118">
        <v>0</v>
      </c>
      <c r="Y584" s="118">
        <v>0</v>
      </c>
      <c r="Z584" s="20">
        <v>36.363636363636367</v>
      </c>
      <c r="AA584" s="20">
        <v>24.242424242424242</v>
      </c>
      <c r="AB584" s="19">
        <v>4</v>
      </c>
      <c r="AC584" s="20">
        <v>2.666666666666667</v>
      </c>
      <c r="AD584" s="20">
        <v>79.824561403508781</v>
      </c>
      <c r="AE584" s="20">
        <v>63.529411764705877</v>
      </c>
      <c r="AF584" s="20">
        <v>66.666666666666657</v>
      </c>
      <c r="AG584" s="20">
        <v>74.431818181818173</v>
      </c>
      <c r="AH584" s="20">
        <v>35.555555555555557</v>
      </c>
      <c r="AI584" s="20">
        <v>25.185185185185183</v>
      </c>
      <c r="AJ584" s="3">
        <v>464.28571428571428</v>
      </c>
      <c r="AK584" s="6">
        <v>0</v>
      </c>
      <c r="AL584" s="6">
        <v>479</v>
      </c>
      <c r="AM584" s="6">
        <v>0</v>
      </c>
      <c r="AN584" s="6">
        <v>0</v>
      </c>
      <c r="AO584" s="6">
        <v>0</v>
      </c>
      <c r="AP584" s="6">
        <v>4</v>
      </c>
      <c r="AQ584" s="6">
        <v>47</v>
      </c>
      <c r="AR584" s="6">
        <v>25</v>
      </c>
      <c r="AS584" s="6">
        <v>4.7801147227533463</v>
      </c>
      <c r="AT584" s="138">
        <v>0</v>
      </c>
      <c r="AU584" s="138">
        <v>0</v>
      </c>
      <c r="AV584" s="138">
        <v>0</v>
      </c>
      <c r="AW584" s="138">
        <v>0</v>
      </c>
      <c r="AX584" s="138">
        <v>0</v>
      </c>
      <c r="AY584" s="6">
        <v>11.522633744855968</v>
      </c>
      <c r="AZ584" s="6">
        <v>0</v>
      </c>
      <c r="BA584" s="6">
        <v>0</v>
      </c>
      <c r="BB584" s="6">
        <v>62</v>
      </c>
      <c r="BC584" s="6">
        <v>59</v>
      </c>
      <c r="BD584" s="6">
        <v>10.766423357664232</v>
      </c>
      <c r="BE584" s="6">
        <v>0</v>
      </c>
      <c r="BF584" s="6">
        <v>0</v>
      </c>
      <c r="BG584" s="6">
        <v>6</v>
      </c>
      <c r="BH584" s="6">
        <v>3.0612244897959182</v>
      </c>
      <c r="BI584" s="6">
        <v>59</v>
      </c>
      <c r="BJ584" s="6">
        <v>17.201166180758019</v>
      </c>
      <c r="BK584" s="6">
        <v>0</v>
      </c>
    </row>
    <row r="585" spans="1:63" x14ac:dyDescent="0.35">
      <c r="A585" s="28">
        <v>579</v>
      </c>
      <c r="C585" s="18" t="s">
        <v>279</v>
      </c>
      <c r="D585" s="15">
        <v>254</v>
      </c>
      <c r="E585" s="19">
        <v>5</v>
      </c>
      <c r="F585" s="19">
        <v>24</v>
      </c>
      <c r="G585" s="19">
        <v>31</v>
      </c>
      <c r="H585" s="19">
        <v>177</v>
      </c>
      <c r="I585" s="19">
        <v>23</v>
      </c>
      <c r="J585" s="20">
        <v>50</v>
      </c>
      <c r="K585" s="20">
        <v>0</v>
      </c>
      <c r="L585" s="20">
        <v>0</v>
      </c>
      <c r="M585" s="19">
        <v>0</v>
      </c>
      <c r="N585" s="20">
        <v>0</v>
      </c>
      <c r="O585" s="20">
        <v>0</v>
      </c>
      <c r="P585" s="20">
        <v>0</v>
      </c>
      <c r="Q585" s="20">
        <v>2.3696682464454977</v>
      </c>
      <c r="R585" s="19">
        <v>0</v>
      </c>
      <c r="S585" s="20">
        <v>0</v>
      </c>
      <c r="T585" s="19">
        <v>0</v>
      </c>
      <c r="U585" s="20">
        <v>0</v>
      </c>
      <c r="V585" s="19">
        <v>0</v>
      </c>
      <c r="W585" s="118">
        <v>0</v>
      </c>
      <c r="X585" s="118">
        <v>0</v>
      </c>
      <c r="Y585" s="118">
        <v>0</v>
      </c>
      <c r="Z585" s="20">
        <v>22.463768115942027</v>
      </c>
      <c r="AA585" s="20">
        <v>53.623188405797109</v>
      </c>
      <c r="AB585" s="19">
        <v>8</v>
      </c>
      <c r="AC585" s="20">
        <v>5.8823529411764701</v>
      </c>
      <c r="AD585" s="20">
        <v>93.75</v>
      </c>
      <c r="AE585" s="20">
        <v>43.298969072164951</v>
      </c>
      <c r="AF585" s="20">
        <v>50</v>
      </c>
      <c r="AG585" s="20">
        <v>66.666666666666657</v>
      </c>
      <c r="AH585" s="20">
        <v>38.582677165354326</v>
      </c>
      <c r="AI585" s="20">
        <v>39.370078740157481</v>
      </c>
      <c r="AJ585" s="3">
        <v>467.85714285714289</v>
      </c>
      <c r="AK585" s="6">
        <v>3</v>
      </c>
      <c r="AL585" s="6">
        <v>148</v>
      </c>
      <c r="AM585" s="6">
        <v>0</v>
      </c>
      <c r="AN585" s="6">
        <v>0</v>
      </c>
      <c r="AO585" s="6">
        <v>0</v>
      </c>
      <c r="AP585" s="6">
        <v>0</v>
      </c>
      <c r="AQ585" s="6">
        <v>85</v>
      </c>
      <c r="AR585" s="6">
        <v>27</v>
      </c>
      <c r="AS585" s="6">
        <v>11.20331950207469</v>
      </c>
      <c r="AT585" s="138">
        <v>1</v>
      </c>
      <c r="AU585" s="138">
        <v>0</v>
      </c>
      <c r="AV585" s="138">
        <v>0</v>
      </c>
      <c r="AW585" s="138">
        <v>0</v>
      </c>
      <c r="AX585" s="138">
        <v>1</v>
      </c>
      <c r="AY585" s="6">
        <v>27.125506072874494</v>
      </c>
      <c r="AZ585" s="6">
        <v>0</v>
      </c>
      <c r="BA585" s="6">
        <v>0</v>
      </c>
      <c r="BB585" s="6">
        <v>0</v>
      </c>
      <c r="BC585" s="6">
        <v>68</v>
      </c>
      <c r="BD585" s="6">
        <v>27.200000000000003</v>
      </c>
      <c r="BE585" s="6">
        <v>0</v>
      </c>
      <c r="BF585" s="6">
        <v>0</v>
      </c>
      <c r="BG585" s="6">
        <v>47</v>
      </c>
      <c r="BH585" s="6">
        <v>26.256983240223462</v>
      </c>
      <c r="BI585" s="6">
        <v>19</v>
      </c>
      <c r="BJ585" s="6">
        <v>100</v>
      </c>
      <c r="BK585" s="6">
        <v>31</v>
      </c>
    </row>
    <row r="586" spans="1:63" x14ac:dyDescent="0.35">
      <c r="A586" s="28">
        <v>580</v>
      </c>
      <c r="C586" s="18" t="s">
        <v>15</v>
      </c>
      <c r="D586" s="15">
        <v>75</v>
      </c>
      <c r="E586" s="19">
        <v>0</v>
      </c>
      <c r="F586" s="19">
        <v>0</v>
      </c>
      <c r="G586" s="19">
        <v>0</v>
      </c>
      <c r="H586" s="19">
        <v>59</v>
      </c>
      <c r="I586" s="19">
        <v>15</v>
      </c>
      <c r="J586" s="20">
        <v>44</v>
      </c>
      <c r="K586" s="20">
        <v>0</v>
      </c>
      <c r="L586" s="20">
        <v>0</v>
      </c>
      <c r="M586" s="19">
        <v>0</v>
      </c>
      <c r="N586" s="20">
        <v>0</v>
      </c>
      <c r="O586" s="20">
        <v>5</v>
      </c>
      <c r="P586" s="20">
        <v>100</v>
      </c>
      <c r="Q586" s="20">
        <v>31.428571428571427</v>
      </c>
      <c r="R586" s="19">
        <v>0</v>
      </c>
      <c r="S586" s="20">
        <v>0</v>
      </c>
      <c r="T586" s="19">
        <v>0</v>
      </c>
      <c r="U586" s="20">
        <v>0</v>
      </c>
      <c r="V586" s="19">
        <v>0</v>
      </c>
      <c r="W586" s="20">
        <v>0</v>
      </c>
      <c r="X586" s="19">
        <v>0</v>
      </c>
      <c r="Y586" s="20">
        <v>0</v>
      </c>
      <c r="Z586" s="20">
        <v>29.629629629629626</v>
      </c>
      <c r="AA586" s="20">
        <v>33.333333333333329</v>
      </c>
      <c r="AB586" s="19">
        <v>4</v>
      </c>
      <c r="AC586" s="20">
        <v>9.0909090909090917</v>
      </c>
      <c r="AD586" s="20">
        <v>84.615384615384613</v>
      </c>
      <c r="AE586" s="20">
        <v>64.285714285714292</v>
      </c>
      <c r="AF586" s="20">
        <v>0</v>
      </c>
      <c r="AG586" s="20">
        <v>67.857142857142861</v>
      </c>
      <c r="AH586" s="20">
        <v>37.209302325581397</v>
      </c>
      <c r="AI586" s="20">
        <v>37.209302325581397</v>
      </c>
      <c r="AJ586" s="3">
        <v>603.84615384615381</v>
      </c>
      <c r="AK586" s="6">
        <v>0</v>
      </c>
      <c r="AL586" s="6">
        <v>44</v>
      </c>
      <c r="AM586" s="6">
        <v>0</v>
      </c>
      <c r="AN586" s="6">
        <v>10</v>
      </c>
      <c r="AO586" s="6">
        <v>0</v>
      </c>
      <c r="AP586" s="6">
        <v>5</v>
      </c>
      <c r="AQ586" s="6">
        <v>8</v>
      </c>
      <c r="AR586" s="6">
        <v>4</v>
      </c>
      <c r="AS586" s="6">
        <v>5.4054054054054053</v>
      </c>
      <c r="AT586" s="138">
        <v>0</v>
      </c>
      <c r="AU586" s="138">
        <v>1</v>
      </c>
      <c r="AV586" s="138">
        <v>0</v>
      </c>
      <c r="AW586" s="138">
        <v>0</v>
      </c>
      <c r="AX586" s="138">
        <v>1</v>
      </c>
      <c r="AY586" s="6">
        <v>18.840579710144929</v>
      </c>
      <c r="AZ586" s="6">
        <v>0</v>
      </c>
      <c r="BA586" s="6">
        <v>0</v>
      </c>
      <c r="BB586" s="6">
        <v>0</v>
      </c>
      <c r="BC586" s="6">
        <v>3</v>
      </c>
      <c r="BD586" s="6">
        <v>4.1666666666666661</v>
      </c>
      <c r="BE586" s="6">
        <v>0</v>
      </c>
      <c r="BF586" s="6">
        <v>0</v>
      </c>
      <c r="BG586" s="6">
        <v>3</v>
      </c>
      <c r="BH586" s="6">
        <v>5.1724137931034484</v>
      </c>
      <c r="BI586" s="6">
        <v>0</v>
      </c>
      <c r="BJ586" s="6">
        <v>0</v>
      </c>
      <c r="BK586" s="6">
        <v>0</v>
      </c>
    </row>
    <row r="587" spans="1:63" x14ac:dyDescent="0.35">
      <c r="A587" s="28">
        <v>581</v>
      </c>
      <c r="C587" s="18" t="s">
        <v>135</v>
      </c>
      <c r="D587" s="15">
        <v>31</v>
      </c>
      <c r="E587" s="19">
        <v>0</v>
      </c>
      <c r="F587" s="19">
        <v>0</v>
      </c>
      <c r="G587" s="19">
        <v>0</v>
      </c>
      <c r="H587" s="19">
        <v>15</v>
      </c>
      <c r="I587" s="19">
        <v>13</v>
      </c>
      <c r="J587" s="20">
        <v>54.838709677419352</v>
      </c>
      <c r="K587" s="20">
        <v>4</v>
      </c>
      <c r="L587" s="20">
        <v>57.142857142857139</v>
      </c>
      <c r="M587" s="19">
        <v>0</v>
      </c>
      <c r="N587" s="20">
        <v>0</v>
      </c>
      <c r="O587" s="20">
        <v>0</v>
      </c>
      <c r="P587" s="20">
        <v>0</v>
      </c>
      <c r="Q587" s="20">
        <v>33.333333333333329</v>
      </c>
      <c r="R587" s="19">
        <v>0</v>
      </c>
      <c r="S587" s="20">
        <v>0</v>
      </c>
      <c r="T587" s="19">
        <v>0</v>
      </c>
      <c r="U587" s="20">
        <v>0</v>
      </c>
      <c r="V587" s="19">
        <v>0</v>
      </c>
      <c r="W587" s="20">
        <v>0</v>
      </c>
      <c r="X587" s="19">
        <v>0</v>
      </c>
      <c r="Y587" s="20">
        <v>0</v>
      </c>
      <c r="Z587" s="20">
        <v>100</v>
      </c>
      <c r="AA587" s="20">
        <v>0</v>
      </c>
      <c r="AB587" s="19">
        <v>5</v>
      </c>
      <c r="AC587" s="20">
        <v>26.315789473684209</v>
      </c>
      <c r="AD587" s="20">
        <v>63.636363636363633</v>
      </c>
      <c r="AE587" s="20">
        <v>57.142857142857139</v>
      </c>
      <c r="AF587" s="20">
        <v>0</v>
      </c>
      <c r="AG587" s="20">
        <v>77.777777777777786</v>
      </c>
      <c r="AH587" s="20">
        <v>100</v>
      </c>
      <c r="AI587" s="20">
        <v>0</v>
      </c>
      <c r="AJ587" s="3">
        <v>1150</v>
      </c>
      <c r="AK587" s="6">
        <v>0</v>
      </c>
      <c r="AL587" s="6">
        <v>21</v>
      </c>
      <c r="AM587" s="6">
        <v>0</v>
      </c>
      <c r="AN587" s="6">
        <v>0</v>
      </c>
      <c r="AO587" s="6">
        <v>0</v>
      </c>
      <c r="AP587" s="6">
        <v>0</v>
      </c>
      <c r="AQ587" s="6">
        <v>8</v>
      </c>
      <c r="AR587" s="6">
        <v>0</v>
      </c>
      <c r="AS587" s="6">
        <v>0</v>
      </c>
      <c r="AT587" s="138">
        <v>0</v>
      </c>
      <c r="AU587" s="138">
        <v>0</v>
      </c>
      <c r="AV587" s="138">
        <v>0</v>
      </c>
      <c r="AW587" s="138">
        <v>0</v>
      </c>
      <c r="AX587" s="138">
        <v>0</v>
      </c>
      <c r="AY587" s="6">
        <v>12.903225806451612</v>
      </c>
      <c r="AZ587" s="6">
        <v>0</v>
      </c>
      <c r="BA587" s="6">
        <v>0</v>
      </c>
      <c r="BB587" s="6">
        <v>0</v>
      </c>
      <c r="BC587" s="6">
        <v>4</v>
      </c>
      <c r="BD587" s="6">
        <v>12.903225806451612</v>
      </c>
      <c r="BE587" s="6">
        <v>0</v>
      </c>
      <c r="BF587" s="6">
        <v>0</v>
      </c>
      <c r="BG587" s="6">
        <v>0</v>
      </c>
      <c r="BH587" s="6">
        <v>0</v>
      </c>
      <c r="BI587" s="6">
        <v>4</v>
      </c>
      <c r="BJ587" s="6">
        <v>25</v>
      </c>
      <c r="BK587" s="6">
        <v>0</v>
      </c>
    </row>
    <row r="588" spans="1:63" x14ac:dyDescent="0.35">
      <c r="A588" s="28">
        <v>582</v>
      </c>
      <c r="C588" s="18" t="s">
        <v>20</v>
      </c>
      <c r="D588" s="15">
        <v>980</v>
      </c>
      <c r="E588" s="19">
        <v>133</v>
      </c>
      <c r="F588" s="19">
        <v>216</v>
      </c>
      <c r="G588" s="19">
        <v>83</v>
      </c>
      <c r="H588" s="19">
        <v>594</v>
      </c>
      <c r="I588" s="19">
        <v>91</v>
      </c>
      <c r="J588" s="20">
        <v>54.489795918367342</v>
      </c>
      <c r="K588" s="20">
        <v>19</v>
      </c>
      <c r="L588" s="20">
        <v>5.7575757575757578</v>
      </c>
      <c r="M588" s="19">
        <v>0</v>
      </c>
      <c r="N588" s="20">
        <v>0</v>
      </c>
      <c r="O588" s="20">
        <v>23</v>
      </c>
      <c r="P588" s="20">
        <v>84</v>
      </c>
      <c r="Q588" s="20">
        <v>8.321964529331515</v>
      </c>
      <c r="R588" s="19">
        <v>0</v>
      </c>
      <c r="S588" s="20">
        <v>0</v>
      </c>
      <c r="T588" s="19">
        <v>0</v>
      </c>
      <c r="U588" s="20">
        <v>0</v>
      </c>
      <c r="V588" s="19">
        <v>0</v>
      </c>
      <c r="W588" s="20">
        <v>0</v>
      </c>
      <c r="X588" s="19">
        <v>3</v>
      </c>
      <c r="Y588" s="20">
        <v>8.1081081081081088</v>
      </c>
      <c r="Z588" s="20">
        <v>15.625</v>
      </c>
      <c r="AA588" s="20">
        <v>70</v>
      </c>
      <c r="AB588" s="19">
        <v>37</v>
      </c>
      <c r="AC588" s="20">
        <v>6.9029850746268657</v>
      </c>
      <c r="AD588" s="20">
        <v>84.705882352941174</v>
      </c>
      <c r="AE588" s="20">
        <v>73.313782991202345</v>
      </c>
      <c r="AF588" s="20">
        <v>57.142857142857139</v>
      </c>
      <c r="AG588" s="20">
        <v>82.011605415860728</v>
      </c>
      <c r="AH588" s="20">
        <v>13.692946058091287</v>
      </c>
      <c r="AI588" s="20">
        <v>52.697095435684652</v>
      </c>
      <c r="AJ588" s="3">
        <v>774.18032786885249</v>
      </c>
      <c r="AK588" s="6">
        <v>164</v>
      </c>
      <c r="AL588" s="6">
        <v>589</v>
      </c>
      <c r="AM588" s="6">
        <v>30</v>
      </c>
      <c r="AN588" s="6">
        <v>4</v>
      </c>
      <c r="AO588" s="6">
        <v>0</v>
      </c>
      <c r="AP588" s="6">
        <v>19</v>
      </c>
      <c r="AQ588" s="6">
        <v>125</v>
      </c>
      <c r="AR588" s="6">
        <v>236</v>
      </c>
      <c r="AS588" s="6">
        <v>24.789915966386555</v>
      </c>
      <c r="AT588" s="138">
        <v>7</v>
      </c>
      <c r="AU588" s="138">
        <v>25</v>
      </c>
      <c r="AV588" s="138">
        <v>1</v>
      </c>
      <c r="AW588" s="138">
        <v>7</v>
      </c>
      <c r="AX588" s="138">
        <v>40</v>
      </c>
      <c r="AY588" s="6">
        <v>28.825995807127882</v>
      </c>
      <c r="AZ588" s="6">
        <v>3</v>
      </c>
      <c r="BA588" s="6">
        <v>0.92592592592592582</v>
      </c>
      <c r="BB588" s="6">
        <v>9</v>
      </c>
      <c r="BC588" s="6">
        <v>118</v>
      </c>
      <c r="BD588" s="6">
        <v>12.139917695473251</v>
      </c>
      <c r="BE588" s="6">
        <v>0</v>
      </c>
      <c r="BF588" s="6">
        <v>0</v>
      </c>
      <c r="BG588" s="6">
        <v>16</v>
      </c>
      <c r="BH588" s="6">
        <v>2.7164685908319184</v>
      </c>
      <c r="BI588" s="6">
        <v>9</v>
      </c>
      <c r="BJ588" s="6">
        <v>10.344827586206897</v>
      </c>
      <c r="BK588" s="6">
        <v>83</v>
      </c>
    </row>
    <row r="589" spans="1:63" x14ac:dyDescent="0.35">
      <c r="A589" s="28">
        <v>583</v>
      </c>
      <c r="C589" s="18" t="s">
        <v>29</v>
      </c>
      <c r="D589" s="15">
        <v>115</v>
      </c>
      <c r="E589" s="19">
        <v>0</v>
      </c>
      <c r="F589" s="19">
        <v>10</v>
      </c>
      <c r="G589" s="19">
        <v>7</v>
      </c>
      <c r="H589" s="19">
        <v>84</v>
      </c>
      <c r="I589" s="19">
        <v>17</v>
      </c>
      <c r="J589" s="20">
        <v>55.652173913043477</v>
      </c>
      <c r="K589" s="20">
        <v>0</v>
      </c>
      <c r="L589" s="20">
        <v>0</v>
      </c>
      <c r="M589" s="19">
        <v>0</v>
      </c>
      <c r="N589" s="20">
        <v>0</v>
      </c>
      <c r="O589" s="20">
        <v>0</v>
      </c>
      <c r="P589" s="20">
        <v>0</v>
      </c>
      <c r="Q589" s="20">
        <v>12.962962962962962</v>
      </c>
      <c r="R589" s="19">
        <v>0</v>
      </c>
      <c r="S589" s="20">
        <v>0</v>
      </c>
      <c r="T589" s="19">
        <v>0</v>
      </c>
      <c r="U589" s="20">
        <v>0</v>
      </c>
      <c r="V589" s="19">
        <v>0</v>
      </c>
      <c r="W589" s="118">
        <v>0</v>
      </c>
      <c r="X589" s="19">
        <v>0</v>
      </c>
      <c r="Y589" s="20">
        <v>0</v>
      </c>
      <c r="Z589" s="20">
        <v>33.333333333333329</v>
      </c>
      <c r="AA589" s="20">
        <v>50</v>
      </c>
      <c r="AB589" s="19">
        <v>4</v>
      </c>
      <c r="AC589" s="20">
        <v>5.4054054054054053</v>
      </c>
      <c r="AD589" s="20">
        <v>73.91304347826086</v>
      </c>
      <c r="AE589" s="20">
        <v>75</v>
      </c>
      <c r="AF589" s="20">
        <v>42.857142857142854</v>
      </c>
      <c r="AG589" s="20">
        <v>80.769230769230774</v>
      </c>
      <c r="AH589" s="20">
        <v>22.388059701492537</v>
      </c>
      <c r="AI589" s="20">
        <v>41.791044776119399</v>
      </c>
      <c r="AJ589" s="3">
        <v>775</v>
      </c>
      <c r="AK589" s="6">
        <v>0</v>
      </c>
      <c r="AL589" s="6">
        <v>79</v>
      </c>
      <c r="AM589" s="6">
        <v>26</v>
      </c>
      <c r="AN589" s="6">
        <v>0</v>
      </c>
      <c r="AO589" s="6">
        <v>0</v>
      </c>
      <c r="AP589" s="6">
        <v>0</v>
      </c>
      <c r="AQ589" s="6">
        <v>11</v>
      </c>
      <c r="AR589" s="6">
        <v>11</v>
      </c>
      <c r="AS589" s="6">
        <v>9.2436974789915975</v>
      </c>
      <c r="AT589" s="138">
        <v>0</v>
      </c>
      <c r="AU589" s="138">
        <v>0</v>
      </c>
      <c r="AV589" s="138">
        <v>0</v>
      </c>
      <c r="AW589" s="138">
        <v>0</v>
      </c>
      <c r="AX589" s="138">
        <v>0</v>
      </c>
      <c r="AY589" s="6">
        <v>28.440366972477065</v>
      </c>
      <c r="AZ589" s="6">
        <v>0</v>
      </c>
      <c r="BA589" s="6">
        <v>0</v>
      </c>
      <c r="BB589" s="6">
        <v>0</v>
      </c>
      <c r="BC589" s="6">
        <v>6</v>
      </c>
      <c r="BD589" s="6">
        <v>5</v>
      </c>
      <c r="BE589" s="6">
        <v>0</v>
      </c>
      <c r="BF589" s="6">
        <v>0</v>
      </c>
      <c r="BG589" s="6">
        <v>0</v>
      </c>
      <c r="BH589" s="6">
        <v>0</v>
      </c>
      <c r="BI589" s="6">
        <v>3</v>
      </c>
      <c r="BJ589" s="6">
        <v>20</v>
      </c>
      <c r="BK589" s="6">
        <v>7</v>
      </c>
    </row>
    <row r="590" spans="1:63" x14ac:dyDescent="0.35">
      <c r="A590" s="28">
        <v>584</v>
      </c>
      <c r="C590" s="18" t="s">
        <v>24</v>
      </c>
      <c r="D590" s="15">
        <v>114</v>
      </c>
      <c r="E590" s="19">
        <v>3</v>
      </c>
      <c r="F590" s="19">
        <v>6</v>
      </c>
      <c r="G590" s="19">
        <v>19</v>
      </c>
      <c r="H590" s="19">
        <v>92</v>
      </c>
      <c r="I590" s="19">
        <v>3</v>
      </c>
      <c r="J590" s="20">
        <v>38.596491228070171</v>
      </c>
      <c r="K590" s="20">
        <v>0</v>
      </c>
      <c r="L590" s="20">
        <v>0</v>
      </c>
      <c r="M590" s="19">
        <v>0</v>
      </c>
      <c r="N590" s="20">
        <v>0</v>
      </c>
      <c r="O590" s="20">
        <v>3</v>
      </c>
      <c r="P590" s="20">
        <v>100</v>
      </c>
      <c r="Q590" s="20">
        <v>6.25</v>
      </c>
      <c r="R590" s="19">
        <v>0</v>
      </c>
      <c r="S590" s="20">
        <v>0</v>
      </c>
      <c r="T590" s="19">
        <v>0</v>
      </c>
      <c r="U590" s="20">
        <v>0</v>
      </c>
      <c r="V590" s="19">
        <v>3</v>
      </c>
      <c r="W590" s="118">
        <v>50</v>
      </c>
      <c r="X590" s="19">
        <v>0</v>
      </c>
      <c r="Y590" s="118">
        <v>0</v>
      </c>
      <c r="Z590" s="20">
        <v>14.285714285714285</v>
      </c>
      <c r="AA590" s="20">
        <v>70</v>
      </c>
      <c r="AB590" s="19">
        <v>5</v>
      </c>
      <c r="AC590" s="20">
        <v>5.6179775280898872</v>
      </c>
      <c r="AD590" s="20">
        <v>89.285714285714292</v>
      </c>
      <c r="AE590" s="20">
        <v>62.162162162162161</v>
      </c>
      <c r="AF590" s="20">
        <v>88.461538461538453</v>
      </c>
      <c r="AG590" s="20">
        <v>75.714285714285708</v>
      </c>
      <c r="AH590" s="20">
        <v>20.27027027027027</v>
      </c>
      <c r="AI590" s="20">
        <v>39.189189189189186</v>
      </c>
      <c r="AJ590" s="3">
        <v>766.66666666666663</v>
      </c>
      <c r="AK590" s="6">
        <v>0</v>
      </c>
      <c r="AL590" s="6">
        <v>17</v>
      </c>
      <c r="AM590" s="6">
        <v>0</v>
      </c>
      <c r="AN590" s="6">
        <v>92</v>
      </c>
      <c r="AO590" s="6">
        <v>0</v>
      </c>
      <c r="AP590" s="6">
        <v>0</v>
      </c>
      <c r="AQ590" s="6">
        <v>9</v>
      </c>
      <c r="AR590" s="6">
        <v>34</v>
      </c>
      <c r="AS590" s="6">
        <v>30.909090909090907</v>
      </c>
      <c r="AT590" s="138">
        <v>1</v>
      </c>
      <c r="AU590" s="138">
        <v>0</v>
      </c>
      <c r="AV590" s="138">
        <v>0</v>
      </c>
      <c r="AW590" s="138">
        <v>3</v>
      </c>
      <c r="AX590" s="138">
        <v>4</v>
      </c>
      <c r="AY590" s="6">
        <v>62.962962962962962</v>
      </c>
      <c r="AZ590" s="6">
        <v>0</v>
      </c>
      <c r="BA590" s="6">
        <v>0</v>
      </c>
      <c r="BB590" s="6">
        <v>0</v>
      </c>
      <c r="BC590" s="6">
        <v>3</v>
      </c>
      <c r="BD590" s="6">
        <v>2.5641025641025639</v>
      </c>
      <c r="BE590" s="6">
        <v>0</v>
      </c>
      <c r="BF590" s="6">
        <v>0</v>
      </c>
      <c r="BG590" s="6">
        <v>0</v>
      </c>
      <c r="BH590" s="6">
        <v>0</v>
      </c>
      <c r="BI590" s="6">
        <v>0</v>
      </c>
      <c r="BJ590" s="6">
        <v>0</v>
      </c>
      <c r="BK590" s="6">
        <v>19</v>
      </c>
    </row>
    <row r="591" spans="1:63" x14ac:dyDescent="0.35">
      <c r="A591" s="28">
        <v>585</v>
      </c>
      <c r="C591" s="18" t="s">
        <v>21</v>
      </c>
      <c r="D591" s="15">
        <v>546</v>
      </c>
      <c r="E591" s="19">
        <v>13</v>
      </c>
      <c r="F591" s="19">
        <v>33</v>
      </c>
      <c r="G591" s="19">
        <v>39</v>
      </c>
      <c r="H591" s="19">
        <v>422</v>
      </c>
      <c r="I591" s="19">
        <v>52</v>
      </c>
      <c r="J591" s="20">
        <v>66.849816849816847</v>
      </c>
      <c r="K591" s="20">
        <v>25</v>
      </c>
      <c r="L591" s="20">
        <v>10.504201680672269</v>
      </c>
      <c r="M591" s="19">
        <v>0</v>
      </c>
      <c r="N591" s="20">
        <v>0</v>
      </c>
      <c r="O591" s="20">
        <v>42</v>
      </c>
      <c r="P591" s="20">
        <v>92.682926829268297</v>
      </c>
      <c r="Q591" s="20">
        <v>14.867617107942973</v>
      </c>
      <c r="R591" s="19">
        <v>4</v>
      </c>
      <c r="S591" s="20">
        <v>16</v>
      </c>
      <c r="T591" s="19">
        <v>0</v>
      </c>
      <c r="U591" s="20">
        <v>0</v>
      </c>
      <c r="V591" s="19">
        <v>0</v>
      </c>
      <c r="W591" s="20">
        <v>0</v>
      </c>
      <c r="X591" s="19">
        <v>0</v>
      </c>
      <c r="Y591" s="20">
        <v>0</v>
      </c>
      <c r="Z591" s="20">
        <v>26.521739130434785</v>
      </c>
      <c r="AA591" s="20">
        <v>45.652173913043477</v>
      </c>
      <c r="AB591" s="19">
        <v>21</v>
      </c>
      <c r="AC591" s="20">
        <v>5.6451612903225801</v>
      </c>
      <c r="AD591" s="20">
        <v>85.611510791366911</v>
      </c>
      <c r="AE591" s="20">
        <v>72.727272727272734</v>
      </c>
      <c r="AF591" s="20">
        <v>74.285714285714292</v>
      </c>
      <c r="AG591" s="20">
        <v>78.510028653295123</v>
      </c>
      <c r="AH591" s="20">
        <v>29.106628242074926</v>
      </c>
      <c r="AI591" s="20">
        <v>27.665706051873201</v>
      </c>
      <c r="AJ591" s="3">
        <v>753.33333333333337</v>
      </c>
      <c r="AK591" s="6">
        <v>0</v>
      </c>
      <c r="AL591" s="6">
        <v>504</v>
      </c>
      <c r="AM591" s="6">
        <v>0</v>
      </c>
      <c r="AN591" s="6">
        <v>0</v>
      </c>
      <c r="AO591" s="6">
        <v>0</v>
      </c>
      <c r="AP591" s="6">
        <v>0</v>
      </c>
      <c r="AQ591" s="6">
        <v>28</v>
      </c>
      <c r="AR591" s="6">
        <v>91</v>
      </c>
      <c r="AS591" s="6">
        <v>16.945996275605214</v>
      </c>
      <c r="AT591" s="138">
        <v>3</v>
      </c>
      <c r="AU591" s="138">
        <v>0</v>
      </c>
      <c r="AV591" s="138">
        <v>0</v>
      </c>
      <c r="AW591" s="138">
        <v>12</v>
      </c>
      <c r="AX591" s="138">
        <v>15</v>
      </c>
      <c r="AY591" s="6">
        <v>37.969924812030072</v>
      </c>
      <c r="AZ591" s="6">
        <v>0</v>
      </c>
      <c r="BA591" s="6">
        <v>0</v>
      </c>
      <c r="BB591" s="6">
        <v>7</v>
      </c>
      <c r="BC591" s="6">
        <v>8</v>
      </c>
      <c r="BD591" s="6">
        <v>1.4705882352941175</v>
      </c>
      <c r="BE591" s="6">
        <v>0</v>
      </c>
      <c r="BF591" s="6">
        <v>0</v>
      </c>
      <c r="BG591" s="6">
        <v>0</v>
      </c>
      <c r="BH591" s="6">
        <v>0</v>
      </c>
      <c r="BI591" s="6">
        <v>6</v>
      </c>
      <c r="BJ591" s="6">
        <v>11.76470588235294</v>
      </c>
      <c r="BK591" s="6">
        <v>39</v>
      </c>
    </row>
    <row r="592" spans="1:63" x14ac:dyDescent="0.35">
      <c r="A592" s="28">
        <v>586</v>
      </c>
      <c r="C592" s="18" t="s">
        <v>9</v>
      </c>
      <c r="D592" s="15">
        <v>236</v>
      </c>
      <c r="E592" s="19">
        <v>0</v>
      </c>
      <c r="F592" s="19">
        <v>0</v>
      </c>
      <c r="G592" s="19">
        <v>4</v>
      </c>
      <c r="H592" s="19">
        <v>151</v>
      </c>
      <c r="I592" s="19">
        <v>83</v>
      </c>
      <c r="J592" s="20">
        <v>56.355932203389834</v>
      </c>
      <c r="K592" s="20">
        <v>4</v>
      </c>
      <c r="L592" s="20">
        <v>6.7796610169491522</v>
      </c>
      <c r="M592" s="19">
        <v>0</v>
      </c>
      <c r="N592" s="20">
        <v>0</v>
      </c>
      <c r="O592" s="20">
        <v>12</v>
      </c>
      <c r="P592" s="20">
        <v>100</v>
      </c>
      <c r="Q592" s="20">
        <v>17.727272727272727</v>
      </c>
      <c r="R592" s="19">
        <v>0</v>
      </c>
      <c r="S592" s="20">
        <v>0</v>
      </c>
      <c r="T592" s="19">
        <v>0</v>
      </c>
      <c r="U592" s="20">
        <v>0</v>
      </c>
      <c r="V592" s="19">
        <v>0</v>
      </c>
      <c r="W592" s="20">
        <v>0</v>
      </c>
      <c r="X592" s="19">
        <v>0</v>
      </c>
      <c r="Y592" s="20">
        <v>0</v>
      </c>
      <c r="Z592" s="20">
        <v>25.454545454545453</v>
      </c>
      <c r="AA592" s="20">
        <v>58.18181818181818</v>
      </c>
      <c r="AB592" s="19">
        <v>3</v>
      </c>
      <c r="AC592" s="20">
        <v>2.5862068965517242</v>
      </c>
      <c r="AD592" s="20">
        <v>82.089552238805979</v>
      </c>
      <c r="AE592" s="20">
        <v>65.060240963855421</v>
      </c>
      <c r="AF592" s="20">
        <v>36.363636363636367</v>
      </c>
      <c r="AG592" s="20">
        <v>76.691729323308266</v>
      </c>
      <c r="AH592" s="20">
        <v>30.434782608695656</v>
      </c>
      <c r="AI592" s="20">
        <v>36.521739130434781</v>
      </c>
      <c r="AJ592" s="3">
        <v>515</v>
      </c>
      <c r="AK592" s="6">
        <v>0</v>
      </c>
      <c r="AL592" s="6">
        <v>197</v>
      </c>
      <c r="AM592" s="6">
        <v>0</v>
      </c>
      <c r="AN592" s="6">
        <v>0</v>
      </c>
      <c r="AO592" s="6">
        <v>0</v>
      </c>
      <c r="AP592" s="6">
        <v>0</v>
      </c>
      <c r="AQ592" s="6">
        <v>26</v>
      </c>
      <c r="AR592" s="6">
        <v>11</v>
      </c>
      <c r="AS592" s="6">
        <v>4.700854700854701</v>
      </c>
      <c r="AT592" s="138">
        <v>1</v>
      </c>
      <c r="AU592" s="138">
        <v>0</v>
      </c>
      <c r="AV592" s="138">
        <v>0</v>
      </c>
      <c r="AW592" s="138">
        <v>0</v>
      </c>
      <c r="AX592" s="138">
        <v>1</v>
      </c>
      <c r="AY592" s="6">
        <v>17.567567567567568</v>
      </c>
      <c r="AZ592" s="6">
        <v>0</v>
      </c>
      <c r="BA592" s="6">
        <v>0</v>
      </c>
      <c r="BB592" s="6">
        <v>19</v>
      </c>
      <c r="BC592" s="6">
        <v>32</v>
      </c>
      <c r="BD592" s="6">
        <v>13.793103448275861</v>
      </c>
      <c r="BE592" s="6">
        <v>0</v>
      </c>
      <c r="BF592" s="6">
        <v>0</v>
      </c>
      <c r="BG592" s="6">
        <v>12</v>
      </c>
      <c r="BH592" s="6">
        <v>7.8431372549019605</v>
      </c>
      <c r="BI592" s="6">
        <v>22</v>
      </c>
      <c r="BJ592" s="6">
        <v>25.581395348837212</v>
      </c>
      <c r="BK592" s="6">
        <v>4</v>
      </c>
    </row>
    <row r="593" spans="1:63" x14ac:dyDescent="0.35">
      <c r="A593" s="28">
        <v>587</v>
      </c>
      <c r="C593" s="18" t="s">
        <v>3</v>
      </c>
      <c r="D593" s="15">
        <v>11</v>
      </c>
      <c r="E593" s="19">
        <v>0</v>
      </c>
      <c r="F593" s="19">
        <v>0</v>
      </c>
      <c r="G593" s="19">
        <v>0</v>
      </c>
      <c r="H593" s="19">
        <v>10</v>
      </c>
      <c r="I593" s="19">
        <v>0</v>
      </c>
      <c r="J593" s="20">
        <v>72.727272727272734</v>
      </c>
      <c r="K593" s="20">
        <v>0</v>
      </c>
      <c r="L593" s="20">
        <v>0</v>
      </c>
      <c r="M593" s="19">
        <v>0</v>
      </c>
      <c r="N593" s="20">
        <v>0</v>
      </c>
      <c r="O593" s="20">
        <v>0</v>
      </c>
      <c r="P593" s="20">
        <v>0</v>
      </c>
      <c r="Q593" s="20">
        <v>33.333333333333329</v>
      </c>
      <c r="R593" s="19">
        <v>0</v>
      </c>
      <c r="S593" s="20">
        <v>0</v>
      </c>
      <c r="T593" s="19">
        <v>0</v>
      </c>
      <c r="U593" s="20">
        <v>0</v>
      </c>
      <c r="V593" s="19">
        <v>0</v>
      </c>
      <c r="W593" s="20">
        <v>0</v>
      </c>
      <c r="X593" s="19">
        <v>0</v>
      </c>
      <c r="Y593" s="20">
        <v>0</v>
      </c>
      <c r="Z593" s="20">
        <v>0</v>
      </c>
      <c r="AA593" s="20">
        <v>0</v>
      </c>
      <c r="AB593" s="19">
        <v>0</v>
      </c>
      <c r="AC593" s="20">
        <v>0</v>
      </c>
      <c r="AD593" s="20">
        <v>100</v>
      </c>
      <c r="AE593" s="20">
        <v>100</v>
      </c>
      <c r="AF593" s="20">
        <v>0</v>
      </c>
      <c r="AG593" s="20">
        <v>100</v>
      </c>
      <c r="AH593" s="20">
        <v>0</v>
      </c>
      <c r="AI593" s="20">
        <v>0</v>
      </c>
      <c r="AJ593" s="3">
        <v>631.25</v>
      </c>
      <c r="AK593" s="6">
        <v>0</v>
      </c>
      <c r="AL593" s="6">
        <v>8</v>
      </c>
      <c r="AM593" s="6">
        <v>0</v>
      </c>
      <c r="AN593" s="6">
        <v>0</v>
      </c>
      <c r="AO593" s="6">
        <v>0</v>
      </c>
      <c r="AP593" s="6">
        <v>0</v>
      </c>
      <c r="AQ593" s="6">
        <v>0</v>
      </c>
      <c r="AR593" s="6">
        <v>0</v>
      </c>
      <c r="AS593" s="6">
        <v>0</v>
      </c>
      <c r="AT593" s="138">
        <v>0</v>
      </c>
      <c r="AU593" s="138">
        <v>0</v>
      </c>
      <c r="AV593" s="138">
        <v>0</v>
      </c>
      <c r="AW593" s="138">
        <v>0</v>
      </c>
      <c r="AX593" s="138">
        <v>0</v>
      </c>
      <c r="AY593" s="6">
        <v>46.153846153846153</v>
      </c>
      <c r="AZ593" s="6">
        <v>0</v>
      </c>
      <c r="BA593" s="6">
        <v>0</v>
      </c>
      <c r="BB593" s="6">
        <v>0</v>
      </c>
      <c r="BC593" s="6">
        <v>0</v>
      </c>
      <c r="BD593" s="6">
        <v>0</v>
      </c>
      <c r="BE593" s="6">
        <v>0</v>
      </c>
      <c r="BF593" s="6">
        <v>0</v>
      </c>
      <c r="BG593" s="6">
        <v>0</v>
      </c>
      <c r="BH593" s="6">
        <v>0</v>
      </c>
      <c r="BI593" s="6">
        <v>0</v>
      </c>
      <c r="BJ593" s="6">
        <v>0</v>
      </c>
      <c r="BK593" s="6">
        <v>0</v>
      </c>
    </row>
    <row r="594" spans="1:63" x14ac:dyDescent="0.35">
      <c r="A594" s="28">
        <v>588</v>
      </c>
      <c r="C594" s="18" t="s">
        <v>280</v>
      </c>
      <c r="D594" s="15">
        <v>236</v>
      </c>
      <c r="E594" s="19">
        <v>9</v>
      </c>
      <c r="F594" s="19">
        <v>33</v>
      </c>
      <c r="G594" s="19">
        <v>26</v>
      </c>
      <c r="H594" s="19">
        <v>154</v>
      </c>
      <c r="I594" s="19">
        <v>22</v>
      </c>
      <c r="J594" s="20">
        <v>50.847457627118644</v>
      </c>
      <c r="K594" s="20">
        <v>0</v>
      </c>
      <c r="L594" s="20">
        <v>0</v>
      </c>
      <c r="M594" s="19">
        <v>0</v>
      </c>
      <c r="N594" s="20">
        <v>0</v>
      </c>
      <c r="O594" s="20">
        <v>5</v>
      </c>
      <c r="P594" s="20">
        <v>100</v>
      </c>
      <c r="Q594" s="20">
        <v>9.2307692307692317</v>
      </c>
      <c r="R594" s="19">
        <v>0</v>
      </c>
      <c r="S594" s="20">
        <v>0</v>
      </c>
      <c r="T594" s="19">
        <v>0</v>
      </c>
      <c r="U594" s="20">
        <v>0</v>
      </c>
      <c r="V594" s="19">
        <v>0</v>
      </c>
      <c r="W594" s="118">
        <v>0</v>
      </c>
      <c r="X594" s="118">
        <v>0</v>
      </c>
      <c r="Y594" s="118">
        <v>0</v>
      </c>
      <c r="Z594" s="20">
        <v>13.157894736842104</v>
      </c>
      <c r="AA594" s="20">
        <v>77.631578947368425</v>
      </c>
      <c r="AB594" s="19">
        <v>12</v>
      </c>
      <c r="AC594" s="20">
        <v>8.695652173913043</v>
      </c>
      <c r="AD594" s="20">
        <v>72.602739726027394</v>
      </c>
      <c r="AE594" s="20">
        <v>74.390243902439025</v>
      </c>
      <c r="AF594" s="20">
        <v>75</v>
      </c>
      <c r="AG594" s="20">
        <v>77.372262773722639</v>
      </c>
      <c r="AH594" s="20">
        <v>15.942028985507244</v>
      </c>
      <c r="AI594" s="20">
        <v>60.144927536231883</v>
      </c>
      <c r="AJ594" s="3">
        <v>780</v>
      </c>
      <c r="AK594" s="6">
        <v>21</v>
      </c>
      <c r="AL594" s="6">
        <v>144</v>
      </c>
      <c r="AM594" s="6">
        <v>8</v>
      </c>
      <c r="AN594" s="6">
        <v>0</v>
      </c>
      <c r="AO594" s="6">
        <v>0</v>
      </c>
      <c r="AP594" s="6">
        <v>6</v>
      </c>
      <c r="AQ594" s="6">
        <v>46</v>
      </c>
      <c r="AR594" s="6">
        <v>31</v>
      </c>
      <c r="AS594" s="6">
        <v>13.478260869565217</v>
      </c>
      <c r="AT594" s="138">
        <v>0</v>
      </c>
      <c r="AU594" s="138">
        <v>0</v>
      </c>
      <c r="AV594" s="138">
        <v>0</v>
      </c>
      <c r="AW594" s="138">
        <v>0</v>
      </c>
      <c r="AX594" s="138">
        <v>0</v>
      </c>
      <c r="AY594" s="6">
        <v>10.775862068965516</v>
      </c>
      <c r="AZ594" s="6">
        <v>0</v>
      </c>
      <c r="BA594" s="6">
        <v>0</v>
      </c>
      <c r="BB594" s="6">
        <v>3</v>
      </c>
      <c r="BC594" s="6">
        <v>4</v>
      </c>
      <c r="BD594" s="6">
        <v>1.7021276595744681</v>
      </c>
      <c r="BE594" s="6">
        <v>0</v>
      </c>
      <c r="BF594" s="6">
        <v>0</v>
      </c>
      <c r="BG594" s="6">
        <v>0</v>
      </c>
      <c r="BH594" s="6">
        <v>0</v>
      </c>
      <c r="BI594" s="6">
        <v>0</v>
      </c>
      <c r="BJ594" s="6">
        <v>0</v>
      </c>
      <c r="BK594" s="6">
        <v>26</v>
      </c>
    </row>
    <row r="595" spans="1:63" x14ac:dyDescent="0.35">
      <c r="A595" s="28">
        <v>589</v>
      </c>
      <c r="C595" s="18" t="s">
        <v>28</v>
      </c>
      <c r="D595" s="15">
        <v>4</v>
      </c>
      <c r="E595" s="19">
        <v>0</v>
      </c>
      <c r="F595" s="19">
        <v>0</v>
      </c>
      <c r="G595" s="19">
        <v>0</v>
      </c>
      <c r="H595" s="19">
        <v>4</v>
      </c>
      <c r="I595" s="19">
        <v>0</v>
      </c>
      <c r="J595" s="20">
        <v>75</v>
      </c>
      <c r="K595" s="20">
        <v>0</v>
      </c>
      <c r="L595" s="20">
        <v>0</v>
      </c>
      <c r="M595" s="19">
        <v>0</v>
      </c>
      <c r="N595" s="20">
        <v>0</v>
      </c>
      <c r="O595" s="20">
        <v>0</v>
      </c>
      <c r="P595" s="20">
        <v>0</v>
      </c>
      <c r="Q595" s="20">
        <v>100</v>
      </c>
      <c r="R595" s="19">
        <v>0</v>
      </c>
      <c r="S595" s="20">
        <v>0</v>
      </c>
      <c r="T595" s="19">
        <v>0</v>
      </c>
      <c r="U595" s="20">
        <v>0</v>
      </c>
      <c r="V595" s="19">
        <v>0</v>
      </c>
      <c r="W595" s="20">
        <v>0</v>
      </c>
      <c r="X595" s="19">
        <v>0</v>
      </c>
      <c r="Y595" s="20">
        <v>0</v>
      </c>
      <c r="Z595" s="20">
        <v>0</v>
      </c>
      <c r="AA595" s="20">
        <v>0</v>
      </c>
      <c r="AB595" s="19">
        <v>0</v>
      </c>
      <c r="AC595" s="20">
        <v>0</v>
      </c>
      <c r="AD595" s="20">
        <v>0</v>
      </c>
      <c r="AE595" s="20">
        <v>0</v>
      </c>
      <c r="AF595" s="20">
        <v>0</v>
      </c>
      <c r="AG595" s="20">
        <v>0</v>
      </c>
      <c r="AH595" s="20">
        <v>0</v>
      </c>
      <c r="AI595" s="20">
        <v>0</v>
      </c>
      <c r="AJ595" s="3">
        <v>0</v>
      </c>
      <c r="AK595" s="6">
        <v>0</v>
      </c>
      <c r="AL595" s="6">
        <v>0</v>
      </c>
      <c r="AM595" s="6">
        <v>0</v>
      </c>
      <c r="AN595" s="6">
        <v>3</v>
      </c>
      <c r="AO595" s="6">
        <v>0</v>
      </c>
      <c r="AP595" s="6">
        <v>0</v>
      </c>
      <c r="AQ595" s="6">
        <v>0</v>
      </c>
      <c r="AR595" s="6">
        <v>0</v>
      </c>
      <c r="AS595" s="6">
        <v>0</v>
      </c>
      <c r="AT595" s="138">
        <v>0</v>
      </c>
      <c r="AU595" s="138">
        <v>0</v>
      </c>
      <c r="AV595" s="138">
        <v>0</v>
      </c>
      <c r="AW595" s="138">
        <v>0</v>
      </c>
      <c r="AX595" s="138">
        <v>0</v>
      </c>
      <c r="AY595" s="6">
        <v>100</v>
      </c>
      <c r="AZ595" s="6">
        <v>0</v>
      </c>
      <c r="BA595" s="6">
        <v>0</v>
      </c>
      <c r="BB595" s="6">
        <v>0</v>
      </c>
      <c r="BC595" s="6">
        <v>0</v>
      </c>
      <c r="BD595" s="6">
        <v>0</v>
      </c>
      <c r="BE595" s="6">
        <v>0</v>
      </c>
      <c r="BF595" s="6">
        <v>0</v>
      </c>
      <c r="BG595" s="6">
        <v>0</v>
      </c>
      <c r="BH595" s="6">
        <v>0</v>
      </c>
      <c r="BI595" s="6">
        <v>0</v>
      </c>
      <c r="BJ595" s="6">
        <v>0</v>
      </c>
      <c r="BK595" s="6">
        <v>0</v>
      </c>
    </row>
    <row r="596" spans="1:63" x14ac:dyDescent="0.35">
      <c r="A596" s="28">
        <v>590</v>
      </c>
      <c r="C596" s="18" t="s">
        <v>25</v>
      </c>
      <c r="D596" s="15">
        <v>618</v>
      </c>
      <c r="E596" s="19">
        <v>11</v>
      </c>
      <c r="F596" s="19">
        <v>21</v>
      </c>
      <c r="G596" s="19">
        <v>30</v>
      </c>
      <c r="H596" s="19">
        <v>465</v>
      </c>
      <c r="I596" s="19">
        <v>106</v>
      </c>
      <c r="J596" s="20">
        <v>49.676375404530745</v>
      </c>
      <c r="K596" s="20">
        <v>6</v>
      </c>
      <c r="L596" s="20">
        <v>2.0408163265306123</v>
      </c>
      <c r="M596" s="19">
        <v>0</v>
      </c>
      <c r="N596" s="20">
        <v>0</v>
      </c>
      <c r="O596" s="20">
        <v>19</v>
      </c>
      <c r="P596" s="20">
        <v>76.923076923076934</v>
      </c>
      <c r="Q596" s="20">
        <v>9.3378607809847214</v>
      </c>
      <c r="R596" s="19">
        <v>0</v>
      </c>
      <c r="S596" s="20">
        <v>0</v>
      </c>
      <c r="T596" s="19">
        <v>0</v>
      </c>
      <c r="U596" s="20">
        <v>0</v>
      </c>
      <c r="V596" s="19">
        <v>0</v>
      </c>
      <c r="W596" s="118">
        <v>0</v>
      </c>
      <c r="X596" s="118">
        <v>0</v>
      </c>
      <c r="Y596" s="118">
        <v>0</v>
      </c>
      <c r="Z596" s="20">
        <v>24.315068493150687</v>
      </c>
      <c r="AA596" s="20">
        <v>64.726027397260282</v>
      </c>
      <c r="AB596" s="19">
        <v>19</v>
      </c>
      <c r="AC596" s="20">
        <v>4.4083526682134568</v>
      </c>
      <c r="AD596" s="20">
        <v>93.777777777777786</v>
      </c>
      <c r="AE596" s="20">
        <v>79.399141630901283</v>
      </c>
      <c r="AF596" s="20">
        <v>82.666666666666671</v>
      </c>
      <c r="AG596" s="20">
        <v>85.604113110539842</v>
      </c>
      <c r="AH596" s="20">
        <v>20.792079207920793</v>
      </c>
      <c r="AI596" s="20">
        <v>48.019801980198018</v>
      </c>
      <c r="AJ596" s="3">
        <v>888.33333333333337</v>
      </c>
      <c r="AK596" s="6">
        <v>296</v>
      </c>
      <c r="AL596" s="6">
        <v>263</v>
      </c>
      <c r="AM596" s="6">
        <v>11</v>
      </c>
      <c r="AN596" s="6">
        <v>3</v>
      </c>
      <c r="AO596" s="6">
        <v>0</v>
      </c>
      <c r="AP596" s="6">
        <v>0</v>
      </c>
      <c r="AQ596" s="6">
        <v>33</v>
      </c>
      <c r="AR596" s="6">
        <v>99</v>
      </c>
      <c r="AS596" s="6">
        <v>16.150081566068515</v>
      </c>
      <c r="AT596" s="138">
        <v>1</v>
      </c>
      <c r="AU596" s="138">
        <v>0</v>
      </c>
      <c r="AV596" s="138">
        <v>0</v>
      </c>
      <c r="AW596" s="138">
        <v>7</v>
      </c>
      <c r="AX596" s="138">
        <v>8</v>
      </c>
      <c r="AY596" s="6">
        <v>20.8955223880597</v>
      </c>
      <c r="AZ596" s="6">
        <v>0</v>
      </c>
      <c r="BA596" s="6">
        <v>0</v>
      </c>
      <c r="BB596" s="6">
        <v>26</v>
      </c>
      <c r="BC596" s="6">
        <v>14</v>
      </c>
      <c r="BD596" s="6">
        <v>2.2690437601296596</v>
      </c>
      <c r="BE596" s="6">
        <v>0</v>
      </c>
      <c r="BF596" s="6">
        <v>0</v>
      </c>
      <c r="BG596" s="6">
        <v>5</v>
      </c>
      <c r="BH596" s="6">
        <v>1.0893246187363834</v>
      </c>
      <c r="BI596" s="6">
        <v>4</v>
      </c>
      <c r="BJ596" s="6">
        <v>3.8834951456310676</v>
      </c>
      <c r="BK596" s="6">
        <v>30</v>
      </c>
    </row>
    <row r="597" spans="1:63" x14ac:dyDescent="0.35">
      <c r="A597" s="28">
        <v>591</v>
      </c>
      <c r="C597" s="18" t="s">
        <v>11</v>
      </c>
      <c r="D597" s="15">
        <v>53</v>
      </c>
      <c r="E597" s="19">
        <v>0</v>
      </c>
      <c r="F597" s="19">
        <v>3</v>
      </c>
      <c r="G597" s="19">
        <v>15</v>
      </c>
      <c r="H597" s="19">
        <v>13</v>
      </c>
      <c r="I597" s="19">
        <v>5</v>
      </c>
      <c r="J597" s="20">
        <v>41.666666666666671</v>
      </c>
      <c r="K597" s="20">
        <v>4</v>
      </c>
      <c r="L597" s="20">
        <v>57.142857142857139</v>
      </c>
      <c r="M597" s="19">
        <v>0</v>
      </c>
      <c r="N597" s="20">
        <v>0</v>
      </c>
      <c r="O597" s="20">
        <v>3</v>
      </c>
      <c r="P597" s="20">
        <v>100</v>
      </c>
      <c r="Q597" s="20">
        <v>18.181818181818183</v>
      </c>
      <c r="R597" s="19">
        <v>0</v>
      </c>
      <c r="S597" s="20">
        <v>0</v>
      </c>
      <c r="T597" s="19">
        <v>0</v>
      </c>
      <c r="U597" s="20">
        <v>0</v>
      </c>
      <c r="V597" s="19">
        <v>0</v>
      </c>
      <c r="W597" s="20">
        <v>0</v>
      </c>
      <c r="X597" s="19">
        <v>0</v>
      </c>
      <c r="Y597" s="20">
        <v>0</v>
      </c>
      <c r="Z597" s="20">
        <v>0</v>
      </c>
      <c r="AA597" s="20">
        <v>0</v>
      </c>
      <c r="AB597" s="19">
        <v>3</v>
      </c>
      <c r="AC597" s="20">
        <v>18.75</v>
      </c>
      <c r="AD597" s="20">
        <v>100</v>
      </c>
      <c r="AE597" s="20">
        <v>30</v>
      </c>
      <c r="AF597" s="20">
        <v>0</v>
      </c>
      <c r="AG597" s="20">
        <v>60</v>
      </c>
      <c r="AH597" s="20">
        <v>55.555555555555557</v>
      </c>
      <c r="AI597" s="20">
        <v>0</v>
      </c>
      <c r="AJ597" s="3">
        <v>344</v>
      </c>
      <c r="AK597" s="6">
        <v>0</v>
      </c>
      <c r="AL597" s="6">
        <v>25</v>
      </c>
      <c r="AM597" s="6">
        <v>0</v>
      </c>
      <c r="AN597" s="6">
        <v>5</v>
      </c>
      <c r="AO597" s="6">
        <v>0</v>
      </c>
      <c r="AP597" s="6">
        <v>0</v>
      </c>
      <c r="AQ597" s="6">
        <v>4</v>
      </c>
      <c r="AR597" s="6">
        <v>0</v>
      </c>
      <c r="AS597" s="6">
        <v>0</v>
      </c>
      <c r="AT597" s="138">
        <v>0</v>
      </c>
      <c r="AU597" s="138">
        <v>0</v>
      </c>
      <c r="AV597" s="138">
        <v>0</v>
      </c>
      <c r="AW597" s="138">
        <v>0</v>
      </c>
      <c r="AX597" s="138">
        <v>0</v>
      </c>
      <c r="AY597" s="6">
        <v>67.567567567567565</v>
      </c>
      <c r="AZ597" s="6">
        <v>0</v>
      </c>
      <c r="BA597" s="6">
        <v>0</v>
      </c>
      <c r="BB597" s="6">
        <v>0</v>
      </c>
      <c r="BC597" s="6">
        <v>0</v>
      </c>
      <c r="BD597" s="6">
        <v>0</v>
      </c>
      <c r="BE597" s="6">
        <v>0</v>
      </c>
      <c r="BF597" s="6">
        <v>0</v>
      </c>
      <c r="BG597" s="6">
        <v>0</v>
      </c>
      <c r="BH597" s="6">
        <v>0</v>
      </c>
      <c r="BI597" s="6">
        <v>0</v>
      </c>
      <c r="BJ597" s="6">
        <v>0</v>
      </c>
      <c r="BK597" s="6">
        <v>15</v>
      </c>
    </row>
    <row r="598" spans="1:63" x14ac:dyDescent="0.35">
      <c r="A598" s="28">
        <v>592</v>
      </c>
      <c r="C598" s="18" t="s">
        <v>281</v>
      </c>
      <c r="D598" s="15">
        <v>12</v>
      </c>
      <c r="E598" s="19">
        <v>0</v>
      </c>
      <c r="F598" s="19">
        <v>0</v>
      </c>
      <c r="G598" s="19">
        <v>0</v>
      </c>
      <c r="H598" s="19">
        <v>7</v>
      </c>
      <c r="I598" s="19">
        <v>0</v>
      </c>
      <c r="J598" s="20">
        <v>75</v>
      </c>
      <c r="K598" s="20">
        <v>0</v>
      </c>
      <c r="L598" s="20">
        <v>0</v>
      </c>
      <c r="M598" s="19">
        <v>0</v>
      </c>
      <c r="N598" s="20">
        <v>0</v>
      </c>
      <c r="O598" s="20">
        <v>0</v>
      </c>
      <c r="P598" s="20">
        <v>0</v>
      </c>
      <c r="Q598" s="20">
        <v>70</v>
      </c>
      <c r="R598" s="19">
        <v>0</v>
      </c>
      <c r="S598" s="20">
        <v>0</v>
      </c>
      <c r="T598" s="19">
        <v>0</v>
      </c>
      <c r="U598" s="20">
        <v>0</v>
      </c>
      <c r="V598" s="19">
        <v>0</v>
      </c>
      <c r="W598" s="20">
        <v>0</v>
      </c>
      <c r="X598" s="19">
        <v>0</v>
      </c>
      <c r="Y598" s="20">
        <v>0</v>
      </c>
      <c r="Z598" s="20">
        <v>0</v>
      </c>
      <c r="AA598" s="20">
        <v>0</v>
      </c>
      <c r="AB598" s="19">
        <v>0</v>
      </c>
      <c r="AC598" s="20">
        <v>0</v>
      </c>
      <c r="AD598" s="20">
        <v>100</v>
      </c>
      <c r="AE598" s="20">
        <v>100</v>
      </c>
      <c r="AF598" s="20">
        <v>0</v>
      </c>
      <c r="AG598" s="20">
        <v>100</v>
      </c>
      <c r="AH598" s="20">
        <v>100</v>
      </c>
      <c r="AI598" s="20">
        <v>0</v>
      </c>
      <c r="AJ598" s="3">
        <v>0</v>
      </c>
      <c r="AK598" s="6">
        <v>6</v>
      </c>
      <c r="AL598" s="6">
        <v>3</v>
      </c>
      <c r="AM598" s="6">
        <v>0</v>
      </c>
      <c r="AN598" s="6">
        <v>0</v>
      </c>
      <c r="AO598" s="6">
        <v>0</v>
      </c>
      <c r="AP598" s="6">
        <v>0</v>
      </c>
      <c r="AQ598" s="6">
        <v>6</v>
      </c>
      <c r="AR598" s="6">
        <v>0</v>
      </c>
      <c r="AS598" s="6">
        <v>0</v>
      </c>
      <c r="AT598" s="138"/>
      <c r="AU598" s="138"/>
      <c r="AV598" s="138"/>
      <c r="AW598" s="138"/>
      <c r="AX598" s="138"/>
      <c r="AY598" s="6">
        <v>40</v>
      </c>
      <c r="AZ598" s="6">
        <v>0</v>
      </c>
      <c r="BA598" s="6">
        <v>0</v>
      </c>
      <c r="BB598" s="6">
        <v>0</v>
      </c>
      <c r="BC598" s="6">
        <v>0</v>
      </c>
      <c r="BD598" s="6">
        <v>0</v>
      </c>
      <c r="BE598" s="6">
        <v>0</v>
      </c>
      <c r="BF598" s="6">
        <v>0</v>
      </c>
      <c r="BG598" s="6">
        <v>0</v>
      </c>
      <c r="BH598" s="6">
        <v>0</v>
      </c>
      <c r="BI598" s="6">
        <v>0</v>
      </c>
      <c r="BJ598" s="6">
        <v>0</v>
      </c>
      <c r="BK598" s="6">
        <v>0</v>
      </c>
    </row>
    <row r="599" spans="1:63" x14ac:dyDescent="0.35">
      <c r="A599" s="28">
        <v>593</v>
      </c>
      <c r="C599" s="18" t="s">
        <v>14</v>
      </c>
      <c r="D599" s="15">
        <v>38</v>
      </c>
      <c r="E599" s="19">
        <v>0</v>
      </c>
      <c r="F599" s="19">
        <v>4</v>
      </c>
      <c r="G599" s="19">
        <v>0</v>
      </c>
      <c r="H599" s="19">
        <v>31</v>
      </c>
      <c r="I599" s="19">
        <v>3</v>
      </c>
      <c r="J599" s="20">
        <v>28.947368421052634</v>
      </c>
      <c r="K599" s="20">
        <v>0</v>
      </c>
      <c r="L599" s="20">
        <v>0</v>
      </c>
      <c r="M599" s="19">
        <v>0</v>
      </c>
      <c r="N599" s="20">
        <v>0</v>
      </c>
      <c r="O599" s="20">
        <v>3</v>
      </c>
      <c r="P599" s="20">
        <v>100</v>
      </c>
      <c r="Q599" s="20">
        <v>18.181818181818183</v>
      </c>
      <c r="R599" s="19">
        <v>0</v>
      </c>
      <c r="S599" s="20">
        <v>0</v>
      </c>
      <c r="T599" s="19">
        <v>0</v>
      </c>
      <c r="U599" s="20">
        <v>0</v>
      </c>
      <c r="V599" s="19">
        <v>0</v>
      </c>
      <c r="W599" s="118">
        <v>0</v>
      </c>
      <c r="X599" s="118">
        <v>0</v>
      </c>
      <c r="Y599" s="118">
        <v>0</v>
      </c>
      <c r="Z599" s="20">
        <v>17.647058823529413</v>
      </c>
      <c r="AA599" s="20">
        <v>64.705882352941174</v>
      </c>
      <c r="AB599" s="19">
        <v>6</v>
      </c>
      <c r="AC599" s="20">
        <v>21.428571428571427</v>
      </c>
      <c r="AD599" s="20">
        <v>65.217391304347828</v>
      </c>
      <c r="AE599" s="20">
        <v>53.846153846153847</v>
      </c>
      <c r="AF599" s="20">
        <v>70</v>
      </c>
      <c r="AG599" s="20">
        <v>73.91304347826086</v>
      </c>
      <c r="AH599" s="20">
        <v>29.411764705882355</v>
      </c>
      <c r="AI599" s="20">
        <v>70.588235294117652</v>
      </c>
      <c r="AJ599" s="3">
        <v>900</v>
      </c>
      <c r="AK599" s="6">
        <v>0</v>
      </c>
      <c r="AL599" s="6">
        <v>7</v>
      </c>
      <c r="AM599" s="6">
        <v>0</v>
      </c>
      <c r="AN599" s="6">
        <v>16</v>
      </c>
      <c r="AO599" s="6">
        <v>0</v>
      </c>
      <c r="AP599" s="6">
        <v>0</v>
      </c>
      <c r="AQ599" s="6">
        <v>17</v>
      </c>
      <c r="AR599" s="6">
        <v>13</v>
      </c>
      <c r="AS599" s="6">
        <v>30.952380952380953</v>
      </c>
      <c r="AT599" s="138">
        <v>0</v>
      </c>
      <c r="AU599" s="138">
        <v>0</v>
      </c>
      <c r="AV599" s="138">
        <v>0</v>
      </c>
      <c r="AW599" s="138">
        <v>0</v>
      </c>
      <c r="AX599" s="138">
        <v>0</v>
      </c>
      <c r="AY599" s="6">
        <v>23.809523809523807</v>
      </c>
      <c r="AZ599" s="6">
        <v>0</v>
      </c>
      <c r="BA599" s="6">
        <v>0</v>
      </c>
      <c r="BB599" s="6">
        <v>0</v>
      </c>
      <c r="BC599" s="6">
        <v>4</v>
      </c>
      <c r="BD599" s="6">
        <v>9.5238095238095237</v>
      </c>
      <c r="BE599" s="6">
        <v>0</v>
      </c>
      <c r="BF599" s="6">
        <v>0</v>
      </c>
      <c r="BG599" s="6">
        <v>0</v>
      </c>
      <c r="BH599" s="6">
        <v>0</v>
      </c>
      <c r="BI599" s="6">
        <v>0</v>
      </c>
      <c r="BJ599" s="6">
        <v>0</v>
      </c>
      <c r="BK599" s="6">
        <v>0</v>
      </c>
    </row>
    <row r="600" spans="1:63" x14ac:dyDescent="0.35">
      <c r="A600" s="28">
        <v>594</v>
      </c>
      <c r="C600" s="18" t="s">
        <v>18</v>
      </c>
      <c r="D600" s="15">
        <v>441</v>
      </c>
      <c r="E600" s="19">
        <v>7</v>
      </c>
      <c r="F600" s="19">
        <v>4</v>
      </c>
      <c r="G600" s="19">
        <v>20</v>
      </c>
      <c r="H600" s="19">
        <v>343</v>
      </c>
      <c r="I600" s="19">
        <v>67</v>
      </c>
      <c r="J600" s="20">
        <v>56.235827664399096</v>
      </c>
      <c r="K600" s="20">
        <v>15</v>
      </c>
      <c r="L600" s="20">
        <v>9.67741935483871</v>
      </c>
      <c r="M600" s="19">
        <v>0</v>
      </c>
      <c r="N600" s="20">
        <v>0</v>
      </c>
      <c r="O600" s="20">
        <v>33</v>
      </c>
      <c r="P600" s="20">
        <v>81.25</v>
      </c>
      <c r="Q600" s="20">
        <v>28.941176470588236</v>
      </c>
      <c r="R600" s="19">
        <v>0</v>
      </c>
      <c r="S600" s="20">
        <v>0</v>
      </c>
      <c r="T600" s="19">
        <v>0</v>
      </c>
      <c r="U600" s="20">
        <v>0</v>
      </c>
      <c r="V600" s="19">
        <v>0</v>
      </c>
      <c r="W600" s="118">
        <v>0</v>
      </c>
      <c r="X600" s="118">
        <v>0</v>
      </c>
      <c r="Y600" s="118">
        <v>0</v>
      </c>
      <c r="Z600" s="118">
        <v>21.212121212121211</v>
      </c>
      <c r="AA600" s="118">
        <v>42.424242424242422</v>
      </c>
      <c r="AB600" s="19">
        <v>26</v>
      </c>
      <c r="AC600" s="20">
        <v>9.9236641221374047</v>
      </c>
      <c r="AD600" s="20">
        <v>70.807453416149073</v>
      </c>
      <c r="AE600" s="20">
        <v>60.638297872340431</v>
      </c>
      <c r="AF600" s="20">
        <v>40.74074074074074</v>
      </c>
      <c r="AG600" s="20">
        <v>67.834394904458591</v>
      </c>
      <c r="AH600" s="20">
        <v>47.844827586206897</v>
      </c>
      <c r="AI600" s="20">
        <v>23.275862068965516</v>
      </c>
      <c r="AJ600" s="3">
        <v>505.92105263157896</v>
      </c>
      <c r="AK600" s="6">
        <v>187</v>
      </c>
      <c r="AL600" s="6">
        <v>85</v>
      </c>
      <c r="AM600" s="6">
        <v>0</v>
      </c>
      <c r="AN600" s="6">
        <v>0</v>
      </c>
      <c r="AO600" s="6">
        <v>0</v>
      </c>
      <c r="AP600" s="6">
        <v>0</v>
      </c>
      <c r="AQ600" s="6">
        <v>147</v>
      </c>
      <c r="AR600" s="6">
        <v>36</v>
      </c>
      <c r="AS600" s="6">
        <v>8.3720930232558146</v>
      </c>
      <c r="AT600" s="138">
        <v>7</v>
      </c>
      <c r="AU600" s="138">
        <v>0</v>
      </c>
      <c r="AV600" s="138">
        <v>0</v>
      </c>
      <c r="AW600" s="138">
        <v>0</v>
      </c>
      <c r="AX600" s="138">
        <v>7</v>
      </c>
      <c r="AY600" s="6">
        <v>15.420560747663551</v>
      </c>
      <c r="AZ600" s="6">
        <v>3</v>
      </c>
      <c r="BA600" s="6">
        <v>1.8633540372670807</v>
      </c>
      <c r="BB600" s="6">
        <v>7</v>
      </c>
      <c r="BC600" s="6">
        <v>161</v>
      </c>
      <c r="BD600" s="6">
        <v>36.674259681093396</v>
      </c>
      <c r="BE600" s="6">
        <v>0</v>
      </c>
      <c r="BF600" s="6">
        <v>0</v>
      </c>
      <c r="BG600" s="6">
        <v>109</v>
      </c>
      <c r="BH600" s="6">
        <v>32.058823529411768</v>
      </c>
      <c r="BI600" s="6">
        <v>53</v>
      </c>
      <c r="BJ600" s="6">
        <v>80.303030303030297</v>
      </c>
      <c r="BK600" s="6">
        <v>20</v>
      </c>
    </row>
    <row r="601" spans="1:63" x14ac:dyDescent="0.35">
      <c r="A601" s="28">
        <v>595</v>
      </c>
      <c r="C601" s="18"/>
      <c r="D601" s="15"/>
      <c r="E601" s="19"/>
      <c r="F601" s="19"/>
      <c r="G601" s="19"/>
      <c r="H601" s="19"/>
      <c r="I601" s="19"/>
      <c r="J601" s="20"/>
      <c r="K601" s="20"/>
      <c r="L601" s="20"/>
      <c r="M601" s="19"/>
      <c r="N601" s="20"/>
      <c r="O601" s="20"/>
      <c r="P601" s="20"/>
      <c r="Q601" s="20"/>
      <c r="R601" s="19"/>
      <c r="S601" s="20"/>
      <c r="T601" s="19">
        <v>27</v>
      </c>
      <c r="U601" s="20">
        <v>8.9700996677740861</v>
      </c>
      <c r="V601" s="19">
        <v>50</v>
      </c>
      <c r="W601" s="118">
        <v>17.301038062283737</v>
      </c>
      <c r="X601" s="118">
        <v>84</v>
      </c>
      <c r="Y601" s="118">
        <v>13.976705490848584</v>
      </c>
      <c r="Z601" s="20">
        <v>17.962962962962965</v>
      </c>
      <c r="AA601" s="20">
        <v>55.050505050505052</v>
      </c>
      <c r="AB601" s="19">
        <v>685</v>
      </c>
      <c r="AC601" s="20">
        <v>9.1187433439829597</v>
      </c>
      <c r="AD601" s="20">
        <v>79.986069189691193</v>
      </c>
      <c r="AE601" s="20">
        <v>60.585723001830381</v>
      </c>
      <c r="AF601" s="20">
        <v>48.57439087610161</v>
      </c>
      <c r="AG601" s="20">
        <v>76.232047310616721</v>
      </c>
      <c r="AH601" s="20">
        <v>30.42182143389477</v>
      </c>
      <c r="AI601" s="20">
        <v>38.977492919958266</v>
      </c>
      <c r="AJ601" s="3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>
        <v>54.838709677419352</v>
      </c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</row>
    <row r="602" spans="1:63" x14ac:dyDescent="0.35">
      <c r="A602" s="28">
        <v>596</v>
      </c>
      <c r="B602" s="21" t="s">
        <v>48</v>
      </c>
      <c r="C602" s="18" t="s">
        <v>26</v>
      </c>
      <c r="D602" s="15">
        <v>56</v>
      </c>
      <c r="E602" s="19">
        <v>0</v>
      </c>
      <c r="F602" s="19">
        <v>3</v>
      </c>
      <c r="G602" s="19">
        <v>28</v>
      </c>
      <c r="H602" s="19">
        <v>32</v>
      </c>
      <c r="I602" s="19">
        <v>0</v>
      </c>
      <c r="J602" s="20">
        <v>32.142857142857146</v>
      </c>
      <c r="K602" s="20">
        <v>5</v>
      </c>
      <c r="L602" s="20">
        <v>16.129032258064516</v>
      </c>
      <c r="M602" s="19">
        <v>0</v>
      </c>
      <c r="N602" s="20">
        <v>0</v>
      </c>
      <c r="O602" s="20">
        <v>3</v>
      </c>
      <c r="P602" s="20">
        <v>100</v>
      </c>
      <c r="Q602" s="20">
        <v>6.1224489795918364</v>
      </c>
      <c r="R602" s="19">
        <v>4</v>
      </c>
      <c r="S602" s="20">
        <v>20</v>
      </c>
      <c r="T602" s="19">
        <v>0</v>
      </c>
      <c r="U602" s="20">
        <v>0</v>
      </c>
      <c r="V602" s="19">
        <v>0</v>
      </c>
      <c r="W602" s="118">
        <v>0</v>
      </c>
      <c r="X602" s="118">
        <v>0</v>
      </c>
      <c r="Y602" s="118">
        <v>0</v>
      </c>
      <c r="Z602" s="20">
        <v>0</v>
      </c>
      <c r="AA602" s="20">
        <v>80</v>
      </c>
      <c r="AB602" s="19">
        <v>8</v>
      </c>
      <c r="AC602" s="20">
        <v>17.777777777777779</v>
      </c>
      <c r="AD602" s="20">
        <v>76.470588235294116</v>
      </c>
      <c r="AE602" s="20">
        <v>70</v>
      </c>
      <c r="AF602" s="20">
        <v>50</v>
      </c>
      <c r="AG602" s="20">
        <v>100</v>
      </c>
      <c r="AH602" s="20">
        <v>31.428571428571427</v>
      </c>
      <c r="AI602" s="20">
        <v>57.142857142857139</v>
      </c>
      <c r="AJ602" s="3">
        <v>560</v>
      </c>
      <c r="AK602" s="6">
        <v>0</v>
      </c>
      <c r="AL602" s="6">
        <v>0</v>
      </c>
      <c r="AM602" s="6">
        <v>0</v>
      </c>
      <c r="AN602" s="6">
        <v>47</v>
      </c>
      <c r="AO602" s="6">
        <v>0</v>
      </c>
      <c r="AP602" s="6">
        <v>0</v>
      </c>
      <c r="AQ602" s="6">
        <v>12</v>
      </c>
      <c r="AR602" s="6">
        <v>18</v>
      </c>
      <c r="AS602" s="6">
        <v>30.508474576271187</v>
      </c>
      <c r="AT602" s="138">
        <v>1</v>
      </c>
      <c r="AU602" s="138">
        <v>0</v>
      </c>
      <c r="AV602" s="138">
        <v>0</v>
      </c>
      <c r="AW602" s="138">
        <v>0</v>
      </c>
      <c r="AX602" s="138">
        <v>1</v>
      </c>
      <c r="AY602" s="6">
        <v>84</v>
      </c>
      <c r="AZ602" s="6">
        <v>0</v>
      </c>
      <c r="BA602" s="6">
        <v>0</v>
      </c>
      <c r="BB602" s="6">
        <v>0</v>
      </c>
      <c r="BC602" s="6">
        <v>4</v>
      </c>
      <c r="BD602" s="6">
        <v>6.8965517241379306</v>
      </c>
      <c r="BE602" s="6">
        <v>0</v>
      </c>
      <c r="BF602" s="6">
        <v>0</v>
      </c>
      <c r="BG602" s="6">
        <v>4</v>
      </c>
      <c r="BH602" s="6">
        <v>13.793103448275861</v>
      </c>
      <c r="BI602" s="6">
        <v>0</v>
      </c>
      <c r="BJ602" s="6">
        <v>0</v>
      </c>
      <c r="BK602" s="6">
        <v>28</v>
      </c>
    </row>
    <row r="603" spans="1:63" x14ac:dyDescent="0.35">
      <c r="A603" s="28">
        <v>597</v>
      </c>
      <c r="C603" s="18" t="s">
        <v>22</v>
      </c>
      <c r="D603" s="15">
        <v>149</v>
      </c>
      <c r="E603" s="19">
        <v>0</v>
      </c>
      <c r="F603" s="19">
        <v>0</v>
      </c>
      <c r="G603" s="19">
        <v>62</v>
      </c>
      <c r="H603" s="19">
        <v>88</v>
      </c>
      <c r="I603" s="19">
        <v>4</v>
      </c>
      <c r="J603" s="20">
        <v>42.95302013422819</v>
      </c>
      <c r="K603" s="20">
        <v>9</v>
      </c>
      <c r="L603" s="20">
        <v>11.39240506329114</v>
      </c>
      <c r="M603" s="19">
        <v>0</v>
      </c>
      <c r="N603" s="20">
        <v>0</v>
      </c>
      <c r="O603" s="20">
        <v>0</v>
      </c>
      <c r="P603" s="20">
        <v>0</v>
      </c>
      <c r="Q603" s="20">
        <v>0</v>
      </c>
      <c r="R603" s="19">
        <v>0</v>
      </c>
      <c r="S603" s="20">
        <v>0</v>
      </c>
      <c r="T603" s="19">
        <v>0</v>
      </c>
      <c r="U603" s="20">
        <v>0</v>
      </c>
      <c r="V603" s="19">
        <v>5</v>
      </c>
      <c r="W603" s="118">
        <v>25</v>
      </c>
      <c r="X603" s="118">
        <v>5</v>
      </c>
      <c r="Y603" s="118">
        <v>12.5</v>
      </c>
      <c r="Z603" s="118">
        <v>3.6585365853658534</v>
      </c>
      <c r="AA603" s="118">
        <v>76.829268292682926</v>
      </c>
      <c r="AB603" s="19">
        <v>19</v>
      </c>
      <c r="AC603" s="20">
        <v>19.791666666666664</v>
      </c>
      <c r="AD603" s="20">
        <v>80.434782608695656</v>
      </c>
      <c r="AE603" s="20">
        <v>67.567567567567565</v>
      </c>
      <c r="AF603" s="20">
        <v>42.5</v>
      </c>
      <c r="AG603" s="20">
        <v>89.795918367346943</v>
      </c>
      <c r="AH603" s="20">
        <v>15</v>
      </c>
      <c r="AI603" s="20">
        <v>58.333333333333336</v>
      </c>
      <c r="AJ603" s="3">
        <v>598.07692307692309</v>
      </c>
      <c r="AK603" s="6">
        <v>0</v>
      </c>
      <c r="AL603" s="6">
        <v>8</v>
      </c>
      <c r="AM603" s="6">
        <v>7</v>
      </c>
      <c r="AN603" s="6">
        <v>101</v>
      </c>
      <c r="AO603" s="6">
        <v>0</v>
      </c>
      <c r="AP603" s="6">
        <v>0</v>
      </c>
      <c r="AQ603" s="6">
        <v>20</v>
      </c>
      <c r="AR603" s="6">
        <v>91</v>
      </c>
      <c r="AS603" s="6">
        <v>61.073825503355707</v>
      </c>
      <c r="AT603" s="138">
        <v>0</v>
      </c>
      <c r="AU603" s="138">
        <v>0</v>
      </c>
      <c r="AV603" s="138">
        <v>1</v>
      </c>
      <c r="AW603" s="138">
        <v>2</v>
      </c>
      <c r="AX603" s="138">
        <v>3</v>
      </c>
      <c r="AY603" s="6">
        <v>86.04651162790698</v>
      </c>
      <c r="AZ603" s="6">
        <v>0</v>
      </c>
      <c r="BA603" s="6">
        <v>0</v>
      </c>
      <c r="BB603" s="6">
        <v>0</v>
      </c>
      <c r="BC603" s="6">
        <v>4</v>
      </c>
      <c r="BD603" s="6">
        <v>2.6845637583892619</v>
      </c>
      <c r="BE603" s="6">
        <v>5</v>
      </c>
      <c r="BF603" s="6">
        <v>7.8125</v>
      </c>
      <c r="BG603" s="6">
        <v>0</v>
      </c>
      <c r="BH603" s="6">
        <v>0</v>
      </c>
      <c r="BI603" s="6">
        <v>0</v>
      </c>
      <c r="BJ603" s="6">
        <v>0</v>
      </c>
      <c r="BK603" s="6">
        <v>62</v>
      </c>
    </row>
    <row r="604" spans="1:63" x14ac:dyDescent="0.35">
      <c r="A604" s="28">
        <v>598</v>
      </c>
      <c r="C604" s="18" t="s">
        <v>134</v>
      </c>
      <c r="D604" s="15">
        <v>101</v>
      </c>
      <c r="E604" s="19">
        <v>0</v>
      </c>
      <c r="F604" s="19">
        <v>0</v>
      </c>
      <c r="G604" s="19">
        <v>3</v>
      </c>
      <c r="H604" s="19">
        <v>91</v>
      </c>
      <c r="I604" s="19">
        <v>11</v>
      </c>
      <c r="J604" s="20">
        <v>45.544554455445549</v>
      </c>
      <c r="K604" s="20">
        <v>0</v>
      </c>
      <c r="L604" s="20">
        <v>0</v>
      </c>
      <c r="M604" s="19">
        <v>0</v>
      </c>
      <c r="N604" s="20">
        <v>0</v>
      </c>
      <c r="O604" s="20">
        <v>4</v>
      </c>
      <c r="P604" s="20">
        <v>0</v>
      </c>
      <c r="Q604" s="20">
        <v>8</v>
      </c>
      <c r="R604" s="19">
        <v>0</v>
      </c>
      <c r="S604" s="20">
        <v>0</v>
      </c>
      <c r="T604" s="19">
        <v>0</v>
      </c>
      <c r="U604" s="20">
        <v>0</v>
      </c>
      <c r="V604" s="19">
        <v>0</v>
      </c>
      <c r="W604" s="118">
        <v>0</v>
      </c>
      <c r="X604" s="118">
        <v>0</v>
      </c>
      <c r="Y604" s="118">
        <v>0</v>
      </c>
      <c r="Z604" s="20">
        <v>14.0625</v>
      </c>
      <c r="AA604" s="20">
        <v>68.75</v>
      </c>
      <c r="AB604" s="19">
        <v>4</v>
      </c>
      <c r="AC604" s="20">
        <v>5.6338028169014089</v>
      </c>
      <c r="AD604" s="20">
        <v>82.222222222222214</v>
      </c>
      <c r="AE604" s="20">
        <v>71.05263157894737</v>
      </c>
      <c r="AF604" s="20">
        <v>75</v>
      </c>
      <c r="AG604" s="20">
        <v>73.076923076923066</v>
      </c>
      <c r="AH604" s="20">
        <v>11.267605633802818</v>
      </c>
      <c r="AI604" s="20">
        <v>59.154929577464785</v>
      </c>
      <c r="AJ604" s="3">
        <v>1090.909090909091</v>
      </c>
      <c r="AK604" s="6">
        <v>0</v>
      </c>
      <c r="AL604" s="6">
        <v>38</v>
      </c>
      <c r="AM604" s="6">
        <v>0</v>
      </c>
      <c r="AN604" s="6">
        <v>22</v>
      </c>
      <c r="AO604" s="6">
        <v>0</v>
      </c>
      <c r="AP604" s="6">
        <v>0</v>
      </c>
      <c r="AQ604" s="6">
        <v>37</v>
      </c>
      <c r="AR604" s="6">
        <v>6</v>
      </c>
      <c r="AS604" s="6">
        <v>6.0606060606060606</v>
      </c>
      <c r="AT604" s="138">
        <v>0</v>
      </c>
      <c r="AU604" s="138">
        <v>0</v>
      </c>
      <c r="AV604" s="138">
        <v>0</v>
      </c>
      <c r="AW604" s="138">
        <v>0</v>
      </c>
      <c r="AX604" s="138">
        <v>0</v>
      </c>
      <c r="AY604" s="6">
        <v>53.932584269662918</v>
      </c>
      <c r="AZ604" s="6">
        <v>0</v>
      </c>
      <c r="BA604" s="6">
        <v>0</v>
      </c>
      <c r="BB604" s="6">
        <v>4</v>
      </c>
      <c r="BC604" s="6">
        <v>9</v>
      </c>
      <c r="BD604" s="6">
        <v>8.7378640776699026</v>
      </c>
      <c r="BE604" s="6">
        <v>0</v>
      </c>
      <c r="BF604" s="6">
        <v>0</v>
      </c>
      <c r="BG604" s="6">
        <v>5</v>
      </c>
      <c r="BH604" s="6">
        <v>6.024096385542169</v>
      </c>
      <c r="BI604" s="6">
        <v>4</v>
      </c>
      <c r="BJ604" s="6">
        <v>36.363636363636367</v>
      </c>
      <c r="BK604" s="6">
        <v>3</v>
      </c>
    </row>
    <row r="605" spans="1:63" x14ac:dyDescent="0.35">
      <c r="A605" s="28">
        <v>599</v>
      </c>
      <c r="C605" s="18" t="s">
        <v>137</v>
      </c>
      <c r="D605" s="15">
        <v>203</v>
      </c>
      <c r="E605" s="19">
        <v>0</v>
      </c>
      <c r="F605" s="19">
        <v>4</v>
      </c>
      <c r="G605" s="19">
        <v>132</v>
      </c>
      <c r="H605" s="19">
        <v>51</v>
      </c>
      <c r="I605" s="19">
        <v>9</v>
      </c>
      <c r="J605" s="20">
        <v>51.231527093596064</v>
      </c>
      <c r="K605" s="20">
        <v>0</v>
      </c>
      <c r="L605" s="20">
        <v>0</v>
      </c>
      <c r="M605" s="19">
        <v>0</v>
      </c>
      <c r="N605" s="20">
        <v>0</v>
      </c>
      <c r="O605" s="20">
        <v>4</v>
      </c>
      <c r="P605" s="20">
        <v>100</v>
      </c>
      <c r="Q605" s="20">
        <v>7.8651685393258424</v>
      </c>
      <c r="R605" s="19">
        <v>0</v>
      </c>
      <c r="S605" s="20">
        <v>0</v>
      </c>
      <c r="T605" s="19">
        <v>0</v>
      </c>
      <c r="U605" s="20">
        <v>0</v>
      </c>
      <c r="V605" s="19">
        <v>0</v>
      </c>
      <c r="W605" s="118">
        <v>0</v>
      </c>
      <c r="X605" s="118">
        <v>0</v>
      </c>
      <c r="Y605" s="118">
        <v>0</v>
      </c>
      <c r="Z605" s="20">
        <v>16.279069767441861</v>
      </c>
      <c r="AA605" s="20">
        <v>74.418604651162795</v>
      </c>
      <c r="AB605" s="19">
        <v>30</v>
      </c>
      <c r="AC605" s="20">
        <v>41.095890410958901</v>
      </c>
      <c r="AD605" s="20">
        <v>50</v>
      </c>
      <c r="AE605" s="20">
        <v>60.869565217391312</v>
      </c>
      <c r="AF605" s="20">
        <v>37.5</v>
      </c>
      <c r="AG605" s="20">
        <v>89.65517241379311</v>
      </c>
      <c r="AH605" s="20">
        <v>12.5</v>
      </c>
      <c r="AI605" s="20">
        <v>68.75</v>
      </c>
      <c r="AJ605" s="3">
        <v>0</v>
      </c>
      <c r="AK605" s="6">
        <v>153</v>
      </c>
      <c r="AL605" s="6">
        <v>24</v>
      </c>
      <c r="AM605" s="6">
        <v>0</v>
      </c>
      <c r="AN605" s="6">
        <v>0</v>
      </c>
      <c r="AO605" s="6">
        <v>0</v>
      </c>
      <c r="AP605" s="6">
        <v>0</v>
      </c>
      <c r="AQ605" s="6">
        <v>12</v>
      </c>
      <c r="AR605" s="6">
        <v>144</v>
      </c>
      <c r="AS605" s="6">
        <v>74.226804123711347</v>
      </c>
      <c r="AT605" s="138">
        <v>0</v>
      </c>
      <c r="AU605" s="138">
        <v>0</v>
      </c>
      <c r="AV605" s="138">
        <v>1</v>
      </c>
      <c r="AW605" s="138">
        <v>0</v>
      </c>
      <c r="AX605" s="138">
        <v>1</v>
      </c>
      <c r="AY605" s="6">
        <v>91.666666666666657</v>
      </c>
      <c r="AZ605" s="6">
        <v>0</v>
      </c>
      <c r="BA605" s="6">
        <v>0</v>
      </c>
      <c r="BB605" s="6">
        <v>5</v>
      </c>
      <c r="BC605" s="6">
        <v>7</v>
      </c>
      <c r="BD605" s="6">
        <v>3.5897435897435894</v>
      </c>
      <c r="BE605" s="6">
        <v>0</v>
      </c>
      <c r="BF605" s="6">
        <v>0</v>
      </c>
      <c r="BG605" s="6">
        <v>4</v>
      </c>
      <c r="BH605" s="6">
        <v>8.5106382978723403</v>
      </c>
      <c r="BI605" s="6">
        <v>0</v>
      </c>
      <c r="BJ605" s="6">
        <v>0</v>
      </c>
      <c r="BK605" s="6">
        <v>132</v>
      </c>
    </row>
    <row r="606" spans="1:63" x14ac:dyDescent="0.35">
      <c r="A606" s="28">
        <v>600</v>
      </c>
      <c r="C606" s="18" t="s">
        <v>16</v>
      </c>
      <c r="D606" s="15">
        <v>149</v>
      </c>
      <c r="E606" s="19">
        <v>0</v>
      </c>
      <c r="F606" s="19">
        <v>0</v>
      </c>
      <c r="G606" s="19">
        <v>77</v>
      </c>
      <c r="H606" s="19">
        <v>65</v>
      </c>
      <c r="I606" s="19">
        <v>6</v>
      </c>
      <c r="J606" s="20">
        <v>41.61073825503356</v>
      </c>
      <c r="K606" s="20">
        <v>5</v>
      </c>
      <c r="L606" s="20">
        <v>9.6153846153846168</v>
      </c>
      <c r="M606" s="19">
        <v>0</v>
      </c>
      <c r="N606" s="20">
        <v>0</v>
      </c>
      <c r="O606" s="20">
        <v>4</v>
      </c>
      <c r="P606" s="20">
        <v>100</v>
      </c>
      <c r="Q606" s="20">
        <v>4.225352112676056</v>
      </c>
      <c r="R606" s="19">
        <v>0</v>
      </c>
      <c r="S606" s="20">
        <v>0</v>
      </c>
      <c r="T606" s="19">
        <v>0</v>
      </c>
      <c r="U606" s="20">
        <v>0</v>
      </c>
      <c r="V606" s="19">
        <v>0</v>
      </c>
      <c r="W606" s="118">
        <v>0</v>
      </c>
      <c r="X606" s="118">
        <v>3</v>
      </c>
      <c r="Y606" s="118">
        <v>5.3571428571428568</v>
      </c>
      <c r="Z606" s="20">
        <v>21.276595744680851</v>
      </c>
      <c r="AA606" s="20">
        <v>63.829787234042556</v>
      </c>
      <c r="AB606" s="19">
        <v>13</v>
      </c>
      <c r="AC606" s="20">
        <v>23.214285714285715</v>
      </c>
      <c r="AD606" s="20">
        <v>66.666666666666657</v>
      </c>
      <c r="AE606" s="20">
        <v>46.875</v>
      </c>
      <c r="AF606" s="20">
        <v>21.428571428571427</v>
      </c>
      <c r="AG606" s="20">
        <v>60</v>
      </c>
      <c r="AH606" s="20">
        <v>6.8181818181818175</v>
      </c>
      <c r="AI606" s="20">
        <v>50</v>
      </c>
      <c r="AJ606" s="3">
        <v>507.14285714285717</v>
      </c>
      <c r="AK606" s="6">
        <v>91</v>
      </c>
      <c r="AL606" s="6">
        <v>5</v>
      </c>
      <c r="AM606" s="6">
        <v>0</v>
      </c>
      <c r="AN606" s="6">
        <v>0</v>
      </c>
      <c r="AO606" s="6">
        <v>0</v>
      </c>
      <c r="AP606" s="6">
        <v>0</v>
      </c>
      <c r="AQ606" s="6">
        <v>42</v>
      </c>
      <c r="AR606" s="6">
        <v>84</v>
      </c>
      <c r="AS606" s="6">
        <v>56.756756756756758</v>
      </c>
      <c r="AT606" s="138">
        <v>2</v>
      </c>
      <c r="AU606" s="138">
        <v>0</v>
      </c>
      <c r="AV606" s="138">
        <v>5</v>
      </c>
      <c r="AW606" s="138">
        <v>0</v>
      </c>
      <c r="AX606" s="138">
        <v>7</v>
      </c>
      <c r="AY606" s="6">
        <v>69.930069930069934</v>
      </c>
      <c r="AZ606" s="6">
        <v>0</v>
      </c>
      <c r="BA606" s="6">
        <v>0</v>
      </c>
      <c r="BB606" s="6">
        <v>0</v>
      </c>
      <c r="BC606" s="6">
        <v>11</v>
      </c>
      <c r="BD606" s="6">
        <v>7.8014184397163122</v>
      </c>
      <c r="BE606" s="6">
        <v>0</v>
      </c>
      <c r="BF606" s="6">
        <v>0</v>
      </c>
      <c r="BG606" s="6">
        <v>5</v>
      </c>
      <c r="BH606" s="6">
        <v>7.4626865671641784</v>
      </c>
      <c r="BI606" s="6">
        <v>4</v>
      </c>
      <c r="BJ606" s="6">
        <v>100</v>
      </c>
      <c r="BK606" s="6">
        <v>77</v>
      </c>
    </row>
    <row r="607" spans="1:63" x14ac:dyDescent="0.35">
      <c r="A607" s="28">
        <v>601</v>
      </c>
      <c r="C607" s="18" t="s">
        <v>138</v>
      </c>
      <c r="D607" s="15">
        <v>21418</v>
      </c>
      <c r="E607" s="19">
        <v>85</v>
      </c>
      <c r="F607" s="19">
        <v>233</v>
      </c>
      <c r="G607" s="19">
        <v>13015</v>
      </c>
      <c r="H607" s="19">
        <v>7719</v>
      </c>
      <c r="I607" s="19">
        <v>451</v>
      </c>
      <c r="J607" s="20">
        <v>59.996264823979828</v>
      </c>
      <c r="K607" s="20">
        <v>271</v>
      </c>
      <c r="L607" s="20">
        <v>4.1795188155459595</v>
      </c>
      <c r="M607" s="19">
        <v>13</v>
      </c>
      <c r="N607" s="20">
        <v>0.17259691980881572</v>
      </c>
      <c r="O607" s="20">
        <v>539</v>
      </c>
      <c r="P607" s="20">
        <v>88.411214953270999</v>
      </c>
      <c r="Q607" s="20">
        <v>4.2420704417201787</v>
      </c>
      <c r="R607" s="19">
        <v>212</v>
      </c>
      <c r="S607" s="20">
        <v>2.2012252102585403</v>
      </c>
      <c r="T607" s="19">
        <v>122</v>
      </c>
      <c r="U607" s="20">
        <v>3.1862104988247584</v>
      </c>
      <c r="V607" s="19">
        <v>213</v>
      </c>
      <c r="W607" s="118">
        <v>3.7088629636078703</v>
      </c>
      <c r="X607" s="118">
        <v>336</v>
      </c>
      <c r="Y607" s="118">
        <v>3.5091383812010442</v>
      </c>
      <c r="Z607" s="20">
        <v>6.547433903576982</v>
      </c>
      <c r="AA607" s="20">
        <v>77.542768273716959</v>
      </c>
      <c r="AB607" s="19">
        <v>2064</v>
      </c>
      <c r="AC607" s="20">
        <v>28.895422091558171</v>
      </c>
      <c r="AD607" s="20">
        <v>50.700553926360378</v>
      </c>
      <c r="AE607" s="20">
        <v>50.823937554206424</v>
      </c>
      <c r="AF607" s="20">
        <v>33.453561767357982</v>
      </c>
      <c r="AG607" s="20">
        <v>66.542566393646069</v>
      </c>
      <c r="AH607" s="20">
        <v>11.450996176293017</v>
      </c>
      <c r="AI607" s="20">
        <v>49.305695310927753</v>
      </c>
      <c r="AJ607" s="3">
        <v>0</v>
      </c>
      <c r="AK607" s="6">
        <v>1538</v>
      </c>
      <c r="AL607" s="6">
        <v>825</v>
      </c>
      <c r="AM607" s="6">
        <v>3</v>
      </c>
      <c r="AN607" s="6">
        <v>54</v>
      </c>
      <c r="AO607" s="6">
        <v>0</v>
      </c>
      <c r="AP607" s="6">
        <v>21</v>
      </c>
      <c r="AQ607" s="6">
        <v>18211</v>
      </c>
      <c r="AR607" s="6">
        <v>13680</v>
      </c>
      <c r="AS607" s="6">
        <v>68.008948545861301</v>
      </c>
      <c r="AT607" s="138">
        <v>88</v>
      </c>
      <c r="AU607" s="138">
        <v>0</v>
      </c>
      <c r="AV607" s="138">
        <v>545</v>
      </c>
      <c r="AW607" s="138">
        <v>211</v>
      </c>
      <c r="AX607" s="138">
        <v>844</v>
      </c>
      <c r="AY607" s="6">
        <v>72.302842273819053</v>
      </c>
      <c r="AZ607" s="6">
        <v>9</v>
      </c>
      <c r="BA607" s="6">
        <v>0.14007782101167315</v>
      </c>
      <c r="BB607" s="6">
        <v>105</v>
      </c>
      <c r="BC607" s="6">
        <v>3820</v>
      </c>
      <c r="BD607" s="6">
        <v>17.915767751618048</v>
      </c>
      <c r="BE607" s="6">
        <v>1871</v>
      </c>
      <c r="BF607" s="6">
        <v>14.433387333179049</v>
      </c>
      <c r="BG607" s="6">
        <v>1487</v>
      </c>
      <c r="BH607" s="6">
        <v>19.387222946544981</v>
      </c>
      <c r="BI607" s="6">
        <v>369</v>
      </c>
      <c r="BJ607" s="6">
        <v>80.743982494529547</v>
      </c>
      <c r="BK607" s="6">
        <v>13015</v>
      </c>
    </row>
    <row r="608" spans="1:63" x14ac:dyDescent="0.35">
      <c r="A608" s="28">
        <v>602</v>
      </c>
      <c r="C608" s="18" t="s">
        <v>2</v>
      </c>
      <c r="D608" s="15">
        <v>3</v>
      </c>
      <c r="E608" s="19">
        <v>0</v>
      </c>
      <c r="F608" s="19">
        <v>0</v>
      </c>
      <c r="G608" s="19">
        <v>0</v>
      </c>
      <c r="H608" s="19">
        <v>3</v>
      </c>
      <c r="I608" s="19">
        <v>0</v>
      </c>
      <c r="J608" s="20">
        <v>0</v>
      </c>
      <c r="K608" s="20">
        <v>0</v>
      </c>
      <c r="L608" s="20">
        <v>0</v>
      </c>
      <c r="M608" s="19">
        <v>0</v>
      </c>
      <c r="N608" s="20">
        <v>0</v>
      </c>
      <c r="O608" s="20">
        <v>0</v>
      </c>
      <c r="P608" s="20">
        <v>0</v>
      </c>
      <c r="Q608" s="20">
        <v>0</v>
      </c>
      <c r="R608" s="19">
        <v>0</v>
      </c>
      <c r="S608" s="20">
        <v>0</v>
      </c>
      <c r="T608" s="19">
        <v>0</v>
      </c>
      <c r="U608" s="20">
        <v>0</v>
      </c>
      <c r="V608" s="19">
        <v>0</v>
      </c>
      <c r="W608" s="118">
        <v>0</v>
      </c>
      <c r="X608" s="118">
        <v>0</v>
      </c>
      <c r="Y608" s="118">
        <v>0</v>
      </c>
      <c r="Z608" s="20">
        <v>0</v>
      </c>
      <c r="AA608" s="20">
        <v>0</v>
      </c>
      <c r="AB608" s="19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3">
        <v>0</v>
      </c>
      <c r="AK608" s="6">
        <v>0</v>
      </c>
      <c r="AL608" s="6">
        <v>4</v>
      </c>
      <c r="AM608" s="6">
        <v>0</v>
      </c>
      <c r="AN608" s="6">
        <v>0</v>
      </c>
      <c r="AO608" s="6">
        <v>0</v>
      </c>
      <c r="AP608" s="6">
        <v>0</v>
      </c>
      <c r="AQ608" s="6">
        <v>0</v>
      </c>
      <c r="AR608" s="6">
        <v>0</v>
      </c>
      <c r="AS608" s="6">
        <v>0</v>
      </c>
      <c r="AT608" s="138"/>
      <c r="AU608" s="138"/>
      <c r="AV608" s="138"/>
      <c r="AW608" s="138"/>
      <c r="AX608" s="138"/>
      <c r="AY608" s="6">
        <v>100</v>
      </c>
      <c r="AZ608" s="6">
        <v>0</v>
      </c>
      <c r="BA608" s="6">
        <v>0</v>
      </c>
      <c r="BB608" s="6">
        <v>0</v>
      </c>
      <c r="BC608" s="6">
        <v>0</v>
      </c>
      <c r="BD608" s="6">
        <v>0</v>
      </c>
      <c r="BE608" s="6">
        <v>0</v>
      </c>
      <c r="BF608" s="6">
        <v>0</v>
      </c>
      <c r="BG608" s="6">
        <v>0</v>
      </c>
      <c r="BH608" s="6">
        <v>0</v>
      </c>
      <c r="BI608" s="6">
        <v>0</v>
      </c>
      <c r="BJ608" s="6">
        <v>0</v>
      </c>
      <c r="BK608" s="6">
        <v>0</v>
      </c>
    </row>
    <row r="609" spans="1:63" x14ac:dyDescent="0.35">
      <c r="A609" s="28">
        <v>603</v>
      </c>
      <c r="C609" s="18" t="s">
        <v>6</v>
      </c>
      <c r="D609" s="15">
        <v>132</v>
      </c>
      <c r="E609" s="19">
        <v>0</v>
      </c>
      <c r="F609" s="19">
        <v>0</v>
      </c>
      <c r="G609" s="19">
        <v>0</v>
      </c>
      <c r="H609" s="19">
        <v>93</v>
      </c>
      <c r="I609" s="19">
        <v>39</v>
      </c>
      <c r="J609" s="20">
        <v>51.515151515151516</v>
      </c>
      <c r="K609" s="20">
        <v>0</v>
      </c>
      <c r="L609" s="20">
        <v>0</v>
      </c>
      <c r="M609" s="19">
        <v>0</v>
      </c>
      <c r="N609" s="20">
        <v>0</v>
      </c>
      <c r="O609" s="20">
        <v>12</v>
      </c>
      <c r="P609" s="20">
        <v>100</v>
      </c>
      <c r="Q609" s="20">
        <v>18.333333333333332</v>
      </c>
      <c r="R609" s="19">
        <v>0</v>
      </c>
      <c r="S609" s="20">
        <v>0</v>
      </c>
      <c r="T609" s="19">
        <v>0</v>
      </c>
      <c r="U609" s="20">
        <v>0</v>
      </c>
      <c r="V609" s="19">
        <v>0</v>
      </c>
      <c r="W609" s="118">
        <v>0</v>
      </c>
      <c r="X609" s="118">
        <v>0</v>
      </c>
      <c r="Y609" s="118">
        <v>0</v>
      </c>
      <c r="Z609" s="20">
        <v>7.1428571428571423</v>
      </c>
      <c r="AA609" s="20">
        <v>64.285714285714292</v>
      </c>
      <c r="AB609" s="19">
        <v>0</v>
      </c>
      <c r="AC609" s="20">
        <v>0</v>
      </c>
      <c r="AD609" s="20">
        <v>92.5</v>
      </c>
      <c r="AE609" s="20">
        <v>82.978723404255319</v>
      </c>
      <c r="AF609" s="20">
        <v>53.846153846153847</v>
      </c>
      <c r="AG609" s="20">
        <v>85</v>
      </c>
      <c r="AH609" s="20">
        <v>18.571428571428573</v>
      </c>
      <c r="AI609" s="20">
        <v>57.142857142857139</v>
      </c>
      <c r="AJ609" s="3">
        <v>975</v>
      </c>
      <c r="AK609" s="6">
        <v>0</v>
      </c>
      <c r="AL609" s="6">
        <v>92</v>
      </c>
      <c r="AM609" s="6">
        <v>0</v>
      </c>
      <c r="AN609" s="6">
        <v>0</v>
      </c>
      <c r="AO609" s="6">
        <v>0</v>
      </c>
      <c r="AP609" s="6">
        <v>0</v>
      </c>
      <c r="AQ609" s="6">
        <v>32</v>
      </c>
      <c r="AR609" s="6">
        <v>12</v>
      </c>
      <c r="AS609" s="6">
        <v>9.2307692307692317</v>
      </c>
      <c r="AT609" s="138">
        <v>0</v>
      </c>
      <c r="AU609" s="138">
        <v>0</v>
      </c>
      <c r="AV609" s="138">
        <v>0</v>
      </c>
      <c r="AW609" s="138">
        <v>0</v>
      </c>
      <c r="AX609" s="138">
        <v>0</v>
      </c>
      <c r="AY609" s="6">
        <v>44.827586206896555</v>
      </c>
      <c r="AZ609" s="6">
        <v>0</v>
      </c>
      <c r="BA609" s="6">
        <v>0</v>
      </c>
      <c r="BB609" s="6">
        <v>19</v>
      </c>
      <c r="BC609" s="6">
        <v>10</v>
      </c>
      <c r="BD609" s="6">
        <v>7.8740157480314963</v>
      </c>
      <c r="BE609" s="6">
        <v>0</v>
      </c>
      <c r="BF609" s="6">
        <v>0</v>
      </c>
      <c r="BG609" s="6">
        <v>0</v>
      </c>
      <c r="BH609" s="6">
        <v>0</v>
      </c>
      <c r="BI609" s="6">
        <v>15</v>
      </c>
      <c r="BJ609" s="6">
        <v>34.090909090909086</v>
      </c>
      <c r="BK609" s="6">
        <v>0</v>
      </c>
    </row>
    <row r="610" spans="1:63" x14ac:dyDescent="0.35">
      <c r="A610" s="28">
        <v>604</v>
      </c>
      <c r="C610" s="18" t="s">
        <v>10</v>
      </c>
      <c r="D610" s="15">
        <v>211</v>
      </c>
      <c r="E610" s="19">
        <v>9</v>
      </c>
      <c r="F610" s="19">
        <v>24</v>
      </c>
      <c r="G610" s="19">
        <v>16</v>
      </c>
      <c r="H610" s="19">
        <v>113</v>
      </c>
      <c r="I610" s="19">
        <v>59</v>
      </c>
      <c r="J610" s="20">
        <v>43.601895734597157</v>
      </c>
      <c r="K610" s="20">
        <v>8</v>
      </c>
      <c r="L610" s="20">
        <v>12.5</v>
      </c>
      <c r="M610" s="19">
        <v>0</v>
      </c>
      <c r="N610" s="20">
        <v>0</v>
      </c>
      <c r="O610" s="20">
        <v>19</v>
      </c>
      <c r="P610" s="20">
        <v>100</v>
      </c>
      <c r="Q610" s="20">
        <v>14.054054054054054</v>
      </c>
      <c r="R610" s="19">
        <v>0</v>
      </c>
      <c r="S610" s="20">
        <v>0</v>
      </c>
      <c r="T610" s="19">
        <v>0</v>
      </c>
      <c r="U610" s="20">
        <v>0</v>
      </c>
      <c r="V610" s="19">
        <v>0</v>
      </c>
      <c r="W610" s="118">
        <v>0</v>
      </c>
      <c r="X610" s="118">
        <v>0</v>
      </c>
      <c r="Y610" s="118">
        <v>0</v>
      </c>
      <c r="Z610" s="20">
        <v>13.333333333333334</v>
      </c>
      <c r="AA610" s="20">
        <v>75</v>
      </c>
      <c r="AB610" s="19">
        <v>17</v>
      </c>
      <c r="AC610" s="20">
        <v>19.540229885057471</v>
      </c>
      <c r="AD610" s="20">
        <v>61.971830985915489</v>
      </c>
      <c r="AE610" s="20">
        <v>48.780487804878049</v>
      </c>
      <c r="AF610" s="20">
        <v>44.444444444444443</v>
      </c>
      <c r="AG610" s="20">
        <v>61.250000000000007</v>
      </c>
      <c r="AH610" s="20">
        <v>11.594202898550725</v>
      </c>
      <c r="AI610" s="20">
        <v>57.971014492753625</v>
      </c>
      <c r="AJ610" s="3">
        <v>447.5</v>
      </c>
      <c r="AK610" s="6">
        <v>0</v>
      </c>
      <c r="AL610" s="6">
        <v>117</v>
      </c>
      <c r="AM610" s="6">
        <v>0</v>
      </c>
      <c r="AN610" s="6">
        <v>58</v>
      </c>
      <c r="AO610" s="6">
        <v>3</v>
      </c>
      <c r="AP610" s="6">
        <v>0</v>
      </c>
      <c r="AQ610" s="6">
        <v>17</v>
      </c>
      <c r="AR610" s="6">
        <v>41</v>
      </c>
      <c r="AS610" s="6">
        <v>19.431279620853083</v>
      </c>
      <c r="AT610" s="138">
        <v>1</v>
      </c>
      <c r="AU610" s="138">
        <v>0</v>
      </c>
      <c r="AV610" s="138">
        <v>0</v>
      </c>
      <c r="AW610" s="138">
        <v>1</v>
      </c>
      <c r="AX610" s="138">
        <v>2</v>
      </c>
      <c r="AY610" s="6">
        <v>69.117647058823522</v>
      </c>
      <c r="AZ610" s="6">
        <v>0</v>
      </c>
      <c r="BA610" s="6">
        <v>0</v>
      </c>
      <c r="BB610" s="6">
        <v>22</v>
      </c>
      <c r="BC610" s="6">
        <v>27</v>
      </c>
      <c r="BD610" s="6">
        <v>12.796208530805686</v>
      </c>
      <c r="BE610" s="6">
        <v>0</v>
      </c>
      <c r="BF610" s="6">
        <v>0</v>
      </c>
      <c r="BG610" s="6">
        <v>7</v>
      </c>
      <c r="BH610" s="6">
        <v>5.982905982905983</v>
      </c>
      <c r="BI610" s="6">
        <v>16</v>
      </c>
      <c r="BJ610" s="6">
        <v>27.586206896551722</v>
      </c>
      <c r="BK610" s="6">
        <v>16</v>
      </c>
    </row>
    <row r="611" spans="1:63" x14ac:dyDescent="0.35">
      <c r="A611" s="28">
        <v>605</v>
      </c>
      <c r="C611" s="18" t="s">
        <v>277</v>
      </c>
      <c r="D611" s="15">
        <v>303</v>
      </c>
      <c r="E611" s="19">
        <v>0</v>
      </c>
      <c r="F611" s="19">
        <v>5</v>
      </c>
      <c r="G611" s="19">
        <v>48</v>
      </c>
      <c r="H611" s="19">
        <v>237</v>
      </c>
      <c r="I611" s="19">
        <v>10</v>
      </c>
      <c r="J611" s="20">
        <v>56.10561056105611</v>
      </c>
      <c r="K611" s="20">
        <v>51</v>
      </c>
      <c r="L611" s="20">
        <v>31.481481481481481</v>
      </c>
      <c r="M611" s="19">
        <v>0</v>
      </c>
      <c r="N611" s="20">
        <v>0</v>
      </c>
      <c r="O611" s="20">
        <v>56</v>
      </c>
      <c r="P611" s="20">
        <v>94.915254237288138</v>
      </c>
      <c r="Q611" s="20">
        <v>35.797665369649806</v>
      </c>
      <c r="R611" s="19">
        <v>11</v>
      </c>
      <c r="S611" s="20">
        <v>44</v>
      </c>
      <c r="T611" s="19">
        <v>4</v>
      </c>
      <c r="U611" s="20">
        <v>57.142857142857139</v>
      </c>
      <c r="V611" s="19">
        <v>0</v>
      </c>
      <c r="W611" s="118">
        <v>0</v>
      </c>
      <c r="X611" s="118">
        <v>3</v>
      </c>
      <c r="Y611" s="118">
        <v>18.75</v>
      </c>
      <c r="Z611" s="20">
        <v>35.374149659863946</v>
      </c>
      <c r="AA611" s="20">
        <v>14.965986394557824</v>
      </c>
      <c r="AB611" s="19">
        <v>43</v>
      </c>
      <c r="AC611" s="20">
        <v>31.851851851851855</v>
      </c>
      <c r="AD611" s="20">
        <v>54.255319148936167</v>
      </c>
      <c r="AE611" s="20">
        <v>28.346456692913385</v>
      </c>
      <c r="AF611" s="20">
        <v>33.333333333333329</v>
      </c>
      <c r="AG611" s="20">
        <v>42.631578947368418</v>
      </c>
      <c r="AH611" s="20">
        <v>50</v>
      </c>
      <c r="AI611" s="20">
        <v>9.5744680851063837</v>
      </c>
      <c r="AJ611" s="3">
        <v>300</v>
      </c>
      <c r="AK611" s="6">
        <v>0</v>
      </c>
      <c r="AL611" s="6">
        <v>134</v>
      </c>
      <c r="AM611" s="6">
        <v>0</v>
      </c>
      <c r="AN611" s="6">
        <v>146</v>
      </c>
      <c r="AO611" s="6">
        <v>0</v>
      </c>
      <c r="AP611" s="6">
        <v>0</v>
      </c>
      <c r="AQ611" s="6">
        <v>6</v>
      </c>
      <c r="AR611" s="6">
        <v>42</v>
      </c>
      <c r="AS611" s="6">
        <v>14.634146341463413</v>
      </c>
      <c r="AT611" s="138">
        <v>25</v>
      </c>
      <c r="AU611" s="138">
        <v>9</v>
      </c>
      <c r="AV611" s="138">
        <v>0</v>
      </c>
      <c r="AW611" s="138">
        <v>0</v>
      </c>
      <c r="AX611" s="138">
        <v>34</v>
      </c>
      <c r="AY611" s="6">
        <v>95.785440613026822</v>
      </c>
      <c r="AZ611" s="6">
        <v>0</v>
      </c>
      <c r="BA611" s="6">
        <v>0</v>
      </c>
      <c r="BB611" s="6">
        <v>3</v>
      </c>
      <c r="BC611" s="6">
        <v>48</v>
      </c>
      <c r="BD611" s="6">
        <v>16.666666666666664</v>
      </c>
      <c r="BE611" s="6">
        <v>0</v>
      </c>
      <c r="BF611" s="6">
        <v>0</v>
      </c>
      <c r="BG611" s="6">
        <v>41</v>
      </c>
      <c r="BH611" s="6">
        <v>18.468468468468469</v>
      </c>
      <c r="BI611" s="6">
        <v>9</v>
      </c>
      <c r="BJ611" s="6">
        <v>100</v>
      </c>
      <c r="BK611" s="6">
        <v>48</v>
      </c>
    </row>
    <row r="612" spans="1:63" x14ac:dyDescent="0.35">
      <c r="A612" s="28">
        <v>606</v>
      </c>
      <c r="C612" s="18" t="s">
        <v>1</v>
      </c>
      <c r="D612" s="15">
        <v>136</v>
      </c>
      <c r="E612" s="19">
        <v>0</v>
      </c>
      <c r="F612" s="19">
        <v>3</v>
      </c>
      <c r="G612" s="19">
        <v>9</v>
      </c>
      <c r="H612" s="19">
        <v>106</v>
      </c>
      <c r="I612" s="19">
        <v>16</v>
      </c>
      <c r="J612" s="20">
        <v>57.352941176470587</v>
      </c>
      <c r="K612" s="20">
        <v>8</v>
      </c>
      <c r="L612" s="20">
        <v>9.7560975609756095</v>
      </c>
      <c r="M612" s="19">
        <v>0</v>
      </c>
      <c r="N612" s="20">
        <v>0</v>
      </c>
      <c r="O612" s="20">
        <v>3</v>
      </c>
      <c r="P612" s="20">
        <v>100</v>
      </c>
      <c r="Q612" s="20">
        <v>8</v>
      </c>
      <c r="R612" s="19">
        <v>0</v>
      </c>
      <c r="S612" s="20">
        <v>0</v>
      </c>
      <c r="T612" s="19">
        <v>0</v>
      </c>
      <c r="U612" s="20">
        <v>0</v>
      </c>
      <c r="V612" s="19">
        <v>0</v>
      </c>
      <c r="W612" s="118">
        <v>0</v>
      </c>
      <c r="X612" s="118">
        <v>0</v>
      </c>
      <c r="Y612" s="118">
        <v>0</v>
      </c>
      <c r="Z612" s="20">
        <v>25</v>
      </c>
      <c r="AA612" s="20">
        <v>67.10526315789474</v>
      </c>
      <c r="AB612" s="19">
        <v>8</v>
      </c>
      <c r="AC612" s="20">
        <v>8.0808080808080813</v>
      </c>
      <c r="AD612" s="20">
        <v>80.769230769230774</v>
      </c>
      <c r="AE612" s="20">
        <v>81.666666666666671</v>
      </c>
      <c r="AF612" s="20">
        <v>85</v>
      </c>
      <c r="AG612" s="20">
        <v>79.268292682926827</v>
      </c>
      <c r="AH612" s="20">
        <v>0</v>
      </c>
      <c r="AI612" s="20">
        <v>72.164948453608247</v>
      </c>
      <c r="AJ612" s="3">
        <v>1291.6666666666667</v>
      </c>
      <c r="AK612" s="6">
        <v>4</v>
      </c>
      <c r="AL612" s="6">
        <v>33</v>
      </c>
      <c r="AM612" s="6">
        <v>53</v>
      </c>
      <c r="AN612" s="6">
        <v>4</v>
      </c>
      <c r="AO612" s="6">
        <v>0</v>
      </c>
      <c r="AP612" s="6">
        <v>0</v>
      </c>
      <c r="AQ612" s="6">
        <v>40</v>
      </c>
      <c r="AR612" s="6">
        <v>33</v>
      </c>
      <c r="AS612" s="6">
        <v>24.626865671641792</v>
      </c>
      <c r="AT612" s="138">
        <v>0</v>
      </c>
      <c r="AU612" s="138">
        <v>0</v>
      </c>
      <c r="AV612" s="138">
        <v>0</v>
      </c>
      <c r="AW612" s="138">
        <v>2</v>
      </c>
      <c r="AX612" s="138">
        <v>2</v>
      </c>
      <c r="AY612" s="6">
        <v>72.357723577235774</v>
      </c>
      <c r="AZ612" s="6">
        <v>0</v>
      </c>
      <c r="BA612" s="6">
        <v>0</v>
      </c>
      <c r="BB612" s="6">
        <v>3</v>
      </c>
      <c r="BC612" s="6">
        <v>3</v>
      </c>
      <c r="BD612" s="6">
        <v>2.2058823529411766</v>
      </c>
      <c r="BE612" s="6">
        <v>0</v>
      </c>
      <c r="BF612" s="6">
        <v>0</v>
      </c>
      <c r="BG612" s="6">
        <v>0</v>
      </c>
      <c r="BH612" s="6">
        <v>0</v>
      </c>
      <c r="BI612" s="6">
        <v>0</v>
      </c>
      <c r="BJ612" s="6">
        <v>0</v>
      </c>
      <c r="BK612" s="6">
        <v>9</v>
      </c>
    </row>
    <row r="613" spans="1:63" x14ac:dyDescent="0.35">
      <c r="A613" s="28">
        <v>607</v>
      </c>
      <c r="C613" s="18" t="s">
        <v>7</v>
      </c>
      <c r="D613" s="15">
        <v>229</v>
      </c>
      <c r="E613" s="19">
        <v>0</v>
      </c>
      <c r="F613" s="19">
        <v>0</v>
      </c>
      <c r="G613" s="19">
        <v>6</v>
      </c>
      <c r="H613" s="19">
        <v>119</v>
      </c>
      <c r="I613" s="19">
        <v>99</v>
      </c>
      <c r="J613" s="20">
        <v>51.091703056768559</v>
      </c>
      <c r="K613" s="20">
        <v>0</v>
      </c>
      <c r="L613" s="20">
        <v>0</v>
      </c>
      <c r="M613" s="19">
        <v>0</v>
      </c>
      <c r="N613" s="20">
        <v>0</v>
      </c>
      <c r="O613" s="20">
        <v>14</v>
      </c>
      <c r="P613" s="20">
        <v>83.333333333333343</v>
      </c>
      <c r="Q613" s="20">
        <v>31.555555555555554</v>
      </c>
      <c r="R613" s="19">
        <v>0</v>
      </c>
      <c r="S613" s="20">
        <v>0</v>
      </c>
      <c r="T613" s="19">
        <v>0</v>
      </c>
      <c r="U613" s="20">
        <v>0</v>
      </c>
      <c r="V613" s="19">
        <v>0</v>
      </c>
      <c r="W613" s="118">
        <v>0</v>
      </c>
      <c r="X613" s="118">
        <v>0</v>
      </c>
      <c r="Y613" s="118">
        <v>0</v>
      </c>
      <c r="Z613" s="20">
        <v>14.814814814814813</v>
      </c>
      <c r="AA613" s="20">
        <v>57.407407407407405</v>
      </c>
      <c r="AB613" s="19">
        <v>5</v>
      </c>
      <c r="AC613" s="20">
        <v>4.7619047619047619</v>
      </c>
      <c r="AD613" s="20">
        <v>79.66101694915254</v>
      </c>
      <c r="AE613" s="20">
        <v>80.645161290322577</v>
      </c>
      <c r="AF613" s="20">
        <v>77.142857142857153</v>
      </c>
      <c r="AG613" s="20">
        <v>79.268292682926827</v>
      </c>
      <c r="AH613" s="20">
        <v>8.3333333333333321</v>
      </c>
      <c r="AI613" s="20">
        <v>54.166666666666664</v>
      </c>
      <c r="AJ613" s="3">
        <v>650</v>
      </c>
      <c r="AK613" s="6">
        <v>0</v>
      </c>
      <c r="AL613" s="6">
        <v>200</v>
      </c>
      <c r="AM613" s="6">
        <v>0</v>
      </c>
      <c r="AN613" s="6">
        <v>0</v>
      </c>
      <c r="AO613" s="6">
        <v>0</v>
      </c>
      <c r="AP613" s="6">
        <v>0</v>
      </c>
      <c r="AQ613" s="6">
        <v>23</v>
      </c>
      <c r="AR613" s="6">
        <v>45</v>
      </c>
      <c r="AS613" s="6">
        <v>20</v>
      </c>
      <c r="AT613" s="138">
        <v>0</v>
      </c>
      <c r="AU613" s="138">
        <v>0</v>
      </c>
      <c r="AV613" s="138">
        <v>0</v>
      </c>
      <c r="AW613" s="138">
        <v>0</v>
      </c>
      <c r="AX613" s="138">
        <v>0</v>
      </c>
      <c r="AY613" s="6">
        <v>50.952380952380949</v>
      </c>
      <c r="AZ613" s="6">
        <v>0</v>
      </c>
      <c r="BA613" s="6">
        <v>0</v>
      </c>
      <c r="BB613" s="6">
        <v>33</v>
      </c>
      <c r="BC613" s="6">
        <v>33</v>
      </c>
      <c r="BD613" s="6">
        <v>14.537444933920703</v>
      </c>
      <c r="BE613" s="6">
        <v>0</v>
      </c>
      <c r="BF613" s="6">
        <v>0</v>
      </c>
      <c r="BG613" s="6">
        <v>6</v>
      </c>
      <c r="BH613" s="6">
        <v>5</v>
      </c>
      <c r="BI613" s="6">
        <v>30</v>
      </c>
      <c r="BJ613" s="6">
        <v>32.258064516129032</v>
      </c>
      <c r="BK613" s="6">
        <v>6</v>
      </c>
    </row>
    <row r="614" spans="1:63" x14ac:dyDescent="0.35">
      <c r="A614" s="28">
        <v>608</v>
      </c>
      <c r="C614" s="18" t="s">
        <v>278</v>
      </c>
      <c r="D614" s="15">
        <v>1912</v>
      </c>
      <c r="E614" s="19">
        <v>20</v>
      </c>
      <c r="F614" s="19">
        <v>35</v>
      </c>
      <c r="G614" s="19">
        <v>750</v>
      </c>
      <c r="H614" s="19">
        <v>1079</v>
      </c>
      <c r="I614" s="19">
        <v>53</v>
      </c>
      <c r="J614" s="20">
        <v>53.138075313807533</v>
      </c>
      <c r="K614" s="20">
        <v>26</v>
      </c>
      <c r="L614" s="20">
        <v>2.947845804988662</v>
      </c>
      <c r="M614" s="19">
        <v>0</v>
      </c>
      <c r="N614" s="20">
        <v>0</v>
      </c>
      <c r="O614" s="20">
        <v>37</v>
      </c>
      <c r="P614" s="20">
        <v>87.5</v>
      </c>
      <c r="Q614" s="20">
        <v>4.6422719825232113</v>
      </c>
      <c r="R614" s="19">
        <v>12</v>
      </c>
      <c r="S614" s="20">
        <v>2.1015761821366024</v>
      </c>
      <c r="T614" s="19">
        <v>28</v>
      </c>
      <c r="U614" s="20">
        <v>9.3645484949832767</v>
      </c>
      <c r="V614" s="19">
        <v>17</v>
      </c>
      <c r="W614" s="118">
        <v>6.2730627306273057</v>
      </c>
      <c r="X614" s="118">
        <v>42</v>
      </c>
      <c r="Y614" s="118">
        <v>7.4204946996466434</v>
      </c>
      <c r="Z614" s="20">
        <v>12.702078521939955</v>
      </c>
      <c r="AA614" s="20">
        <v>69.284064665127019</v>
      </c>
      <c r="AB614" s="19">
        <v>152</v>
      </c>
      <c r="AC614" s="20">
        <v>13.656783468104223</v>
      </c>
      <c r="AD614" s="20">
        <v>76.33744855967079</v>
      </c>
      <c r="AE614" s="20">
        <v>72.913117546848383</v>
      </c>
      <c r="AF614" s="20">
        <v>60.769230769230766</v>
      </c>
      <c r="AG614" s="20">
        <v>80.417754569190606</v>
      </c>
      <c r="AH614" s="20">
        <v>15.031982942430705</v>
      </c>
      <c r="AI614" s="20">
        <v>48.081023454157787</v>
      </c>
      <c r="AJ614" s="3">
        <v>474.71910112359552</v>
      </c>
      <c r="AK614" s="6">
        <v>104</v>
      </c>
      <c r="AL614" s="6">
        <v>395</v>
      </c>
      <c r="AM614" s="6">
        <v>0</v>
      </c>
      <c r="AN614" s="6">
        <v>0</v>
      </c>
      <c r="AO614" s="6">
        <v>0</v>
      </c>
      <c r="AP614" s="6">
        <v>4</v>
      </c>
      <c r="AQ614" s="6">
        <v>1320</v>
      </c>
      <c r="AR614" s="6">
        <v>777</v>
      </c>
      <c r="AS614" s="6">
        <v>42.951907131011609</v>
      </c>
      <c r="AT614" s="138">
        <v>2</v>
      </c>
      <c r="AU614" s="138">
        <v>0</v>
      </c>
      <c r="AV614" s="138">
        <v>17</v>
      </c>
      <c r="AW614" s="138">
        <v>5</v>
      </c>
      <c r="AX614" s="138">
        <v>24</v>
      </c>
      <c r="AY614" s="6">
        <v>61.874640598044849</v>
      </c>
      <c r="AZ614" s="6">
        <v>6</v>
      </c>
      <c r="BA614" s="6">
        <v>0.6872852233676976</v>
      </c>
      <c r="BB614" s="6">
        <v>6</v>
      </c>
      <c r="BC614" s="6">
        <v>200</v>
      </c>
      <c r="BD614" s="6">
        <v>10.559662090813093</v>
      </c>
      <c r="BE614" s="6">
        <v>71</v>
      </c>
      <c r="BF614" s="6">
        <v>9.543010752688172</v>
      </c>
      <c r="BG614" s="6">
        <v>111</v>
      </c>
      <c r="BH614" s="6">
        <v>10.373831775700934</v>
      </c>
      <c r="BI614" s="6">
        <v>14</v>
      </c>
      <c r="BJ614" s="6">
        <v>29.166666666666668</v>
      </c>
      <c r="BK614" s="6">
        <v>750</v>
      </c>
    </row>
    <row r="615" spans="1:63" x14ac:dyDescent="0.35">
      <c r="A615" s="28">
        <v>609</v>
      </c>
      <c r="C615" s="18" t="s">
        <v>23</v>
      </c>
      <c r="D615" s="15">
        <v>6074</v>
      </c>
      <c r="E615" s="19">
        <v>406</v>
      </c>
      <c r="F615" s="19">
        <v>500</v>
      </c>
      <c r="G615" s="19">
        <v>752</v>
      </c>
      <c r="H615" s="19">
        <v>4744</v>
      </c>
      <c r="I615" s="19">
        <v>78</v>
      </c>
      <c r="J615" s="20">
        <v>41.175502140270005</v>
      </c>
      <c r="K615" s="20">
        <v>94</v>
      </c>
      <c r="L615" s="20">
        <v>2.073681888374145</v>
      </c>
      <c r="M615" s="19">
        <v>10</v>
      </c>
      <c r="N615" s="20">
        <v>3.3444816053511706</v>
      </c>
      <c r="O615" s="20">
        <v>33</v>
      </c>
      <c r="P615" s="20">
        <v>92.10526315789474</v>
      </c>
      <c r="Q615" s="20">
        <v>1.4740673339399455</v>
      </c>
      <c r="R615" s="19">
        <v>3</v>
      </c>
      <c r="S615" s="20">
        <v>0.47169811320754718</v>
      </c>
      <c r="T615" s="19">
        <v>11</v>
      </c>
      <c r="U615" s="20">
        <v>2.9333333333333331</v>
      </c>
      <c r="V615" s="19">
        <v>48</v>
      </c>
      <c r="W615" s="20">
        <v>17.843866171003718</v>
      </c>
      <c r="X615" s="19">
        <v>58</v>
      </c>
      <c r="Y615" s="20">
        <v>9.0342679127725845</v>
      </c>
      <c r="Z615" s="20">
        <v>2.8303989302429238</v>
      </c>
      <c r="AA615" s="20">
        <v>90.52819255627368</v>
      </c>
      <c r="AB615" s="19">
        <v>500</v>
      </c>
      <c r="AC615" s="20">
        <v>11.15822361080116</v>
      </c>
      <c r="AD615" s="20">
        <v>90.905886499823765</v>
      </c>
      <c r="AE615" s="20">
        <v>58.770535241123476</v>
      </c>
      <c r="AF615" s="20">
        <v>74.665360757427351</v>
      </c>
      <c r="AG615" s="20">
        <v>86.396814863968146</v>
      </c>
      <c r="AH615" s="20">
        <v>8.910386965376782</v>
      </c>
      <c r="AI615" s="20">
        <v>75.178207739307538</v>
      </c>
      <c r="AJ615" s="3">
        <v>1210.3909465020577</v>
      </c>
      <c r="AK615" s="6">
        <v>17</v>
      </c>
      <c r="AL615" s="6">
        <v>511</v>
      </c>
      <c r="AM615" s="6">
        <v>4547</v>
      </c>
      <c r="AN615" s="6">
        <v>190</v>
      </c>
      <c r="AO615" s="6">
        <v>3</v>
      </c>
      <c r="AP615" s="6">
        <v>254</v>
      </c>
      <c r="AQ615" s="6">
        <v>332</v>
      </c>
      <c r="AR615" s="6">
        <v>4158</v>
      </c>
      <c r="AS615" s="6">
        <v>70.883054892601422</v>
      </c>
      <c r="AT615" s="138">
        <v>47</v>
      </c>
      <c r="AU615" s="138">
        <v>0</v>
      </c>
      <c r="AV615" s="138">
        <v>56</v>
      </c>
      <c r="AW615" s="138">
        <v>448</v>
      </c>
      <c r="AX615" s="138">
        <v>551</v>
      </c>
      <c r="AY615" s="6">
        <v>92.067736185383239</v>
      </c>
      <c r="AZ615" s="6">
        <v>4</v>
      </c>
      <c r="BA615" s="6">
        <v>8.9385474860335198E-2</v>
      </c>
      <c r="BB615" s="6">
        <v>15</v>
      </c>
      <c r="BC615" s="6">
        <v>212</v>
      </c>
      <c r="BD615" s="6">
        <v>3.5081912957140493</v>
      </c>
      <c r="BE615" s="6">
        <v>6</v>
      </c>
      <c r="BF615" s="6">
        <v>0.80213903743315518</v>
      </c>
      <c r="BG615" s="6">
        <v>49</v>
      </c>
      <c r="BH615" s="6">
        <v>1.036159864664834</v>
      </c>
      <c r="BI615" s="6">
        <v>5</v>
      </c>
      <c r="BJ615" s="6">
        <v>6.9444444444444446</v>
      </c>
      <c r="BK615" s="6">
        <v>752</v>
      </c>
    </row>
    <row r="616" spans="1:63" x14ac:dyDescent="0.35">
      <c r="A616" s="28">
        <v>610</v>
      </c>
      <c r="C616" s="18" t="s">
        <v>19</v>
      </c>
      <c r="D616" s="15">
        <v>3283</v>
      </c>
      <c r="E616" s="19">
        <v>6</v>
      </c>
      <c r="F616" s="19">
        <v>25</v>
      </c>
      <c r="G616" s="19">
        <v>2034</v>
      </c>
      <c r="H616" s="19">
        <v>1181</v>
      </c>
      <c r="I616" s="19">
        <v>46</v>
      </c>
      <c r="J616" s="20">
        <v>54.58422174840085</v>
      </c>
      <c r="K616" s="20">
        <v>28</v>
      </c>
      <c r="L616" s="20">
        <v>2.552415679124886</v>
      </c>
      <c r="M616" s="19">
        <v>4</v>
      </c>
      <c r="N616" s="20">
        <v>0.39800995024875618</v>
      </c>
      <c r="O616" s="20">
        <v>22</v>
      </c>
      <c r="P616" s="20">
        <v>100</v>
      </c>
      <c r="Q616" s="20">
        <v>2.256608639587363</v>
      </c>
      <c r="R616" s="19">
        <v>23</v>
      </c>
      <c r="S616" s="20">
        <v>1.8025078369905956</v>
      </c>
      <c r="T616" s="19">
        <v>41</v>
      </c>
      <c r="U616" s="20">
        <v>6.6343042071197411</v>
      </c>
      <c r="V616" s="19">
        <v>35</v>
      </c>
      <c r="W616" s="118">
        <v>5.2950075642965198</v>
      </c>
      <c r="X616" s="118">
        <v>77</v>
      </c>
      <c r="Y616" s="118">
        <v>6.015625</v>
      </c>
      <c r="Z616" s="118">
        <v>7.516040329972502</v>
      </c>
      <c r="AA616" s="118">
        <v>84.692942254812095</v>
      </c>
      <c r="AB616" s="19">
        <v>367</v>
      </c>
      <c r="AC616" s="20">
        <v>21.287703016241299</v>
      </c>
      <c r="AD616" s="20">
        <v>78.571428571428569</v>
      </c>
      <c r="AE616" s="20">
        <v>66.972477064220186</v>
      </c>
      <c r="AF616" s="20">
        <v>41.637010676156585</v>
      </c>
      <c r="AG616" s="20">
        <v>83.142201834862391</v>
      </c>
      <c r="AH616" s="20">
        <v>20.743494423791823</v>
      </c>
      <c r="AI616" s="20">
        <v>43.3457249070632</v>
      </c>
      <c r="AJ616" s="3">
        <v>328.68020304568529</v>
      </c>
      <c r="AK616" s="6">
        <v>504</v>
      </c>
      <c r="AL616" s="6">
        <v>1972</v>
      </c>
      <c r="AM616" s="6">
        <v>36</v>
      </c>
      <c r="AN616" s="6">
        <v>346</v>
      </c>
      <c r="AO616" s="6">
        <v>0</v>
      </c>
      <c r="AP616" s="6">
        <v>9</v>
      </c>
      <c r="AQ616" s="6">
        <v>273</v>
      </c>
      <c r="AR616" s="6">
        <v>1981</v>
      </c>
      <c r="AS616" s="6">
        <v>61.502638932008693</v>
      </c>
      <c r="AT616" s="138">
        <v>3</v>
      </c>
      <c r="AU616" s="138">
        <v>0</v>
      </c>
      <c r="AV616" s="138">
        <v>110</v>
      </c>
      <c r="AW616" s="138">
        <v>9</v>
      </c>
      <c r="AX616" s="138">
        <v>122</v>
      </c>
      <c r="AY616" s="6">
        <v>61.213891593638422</v>
      </c>
      <c r="AZ616" s="6">
        <v>0</v>
      </c>
      <c r="BA616" s="6">
        <v>0</v>
      </c>
      <c r="BB616" s="6">
        <v>6</v>
      </c>
      <c r="BC616" s="6">
        <v>84</v>
      </c>
      <c r="BD616" s="6">
        <v>2.5766871165644174</v>
      </c>
      <c r="BE616" s="6">
        <v>34</v>
      </c>
      <c r="BF616" s="6">
        <v>1.6815034619188922</v>
      </c>
      <c r="BG616" s="6">
        <v>35</v>
      </c>
      <c r="BH616" s="6">
        <v>2.986348122866894</v>
      </c>
      <c r="BI616" s="6">
        <v>13</v>
      </c>
      <c r="BJ616" s="6">
        <v>30.232558139534881</v>
      </c>
      <c r="BK616" s="6">
        <v>2034</v>
      </c>
    </row>
    <row r="617" spans="1:63" x14ac:dyDescent="0.35">
      <c r="A617" s="28">
        <v>611</v>
      </c>
      <c r="C617" s="18" t="s">
        <v>12</v>
      </c>
      <c r="D617" s="15">
        <v>564</v>
      </c>
      <c r="E617" s="19">
        <v>9</v>
      </c>
      <c r="F617" s="19">
        <v>8</v>
      </c>
      <c r="G617" s="19">
        <v>34</v>
      </c>
      <c r="H617" s="19">
        <v>503</v>
      </c>
      <c r="I617" s="19">
        <v>15</v>
      </c>
      <c r="J617" s="20">
        <v>47.695035460992905</v>
      </c>
      <c r="K617" s="20">
        <v>40</v>
      </c>
      <c r="L617" s="20">
        <v>8.8300220750551883</v>
      </c>
      <c r="M617" s="19">
        <v>0</v>
      </c>
      <c r="N617" s="20">
        <v>0</v>
      </c>
      <c r="O617" s="20">
        <v>7</v>
      </c>
      <c r="P617" s="20">
        <v>100</v>
      </c>
      <c r="Q617" s="20">
        <v>2.0446096654275094</v>
      </c>
      <c r="R617" s="19">
        <v>0</v>
      </c>
      <c r="S617" s="20">
        <v>0</v>
      </c>
      <c r="T617" s="19">
        <v>3</v>
      </c>
      <c r="U617" s="20">
        <v>18.75</v>
      </c>
      <c r="V617" s="19">
        <v>0</v>
      </c>
      <c r="W617" s="20">
        <v>0</v>
      </c>
      <c r="X617" s="19">
        <v>3</v>
      </c>
      <c r="Y617" s="20">
        <v>13.043478260869565</v>
      </c>
      <c r="Z617" s="20">
        <v>7.4660633484162897</v>
      </c>
      <c r="AA617" s="20">
        <v>83.484162895927611</v>
      </c>
      <c r="AB617" s="19">
        <v>62</v>
      </c>
      <c r="AC617" s="20">
        <v>15.577889447236181</v>
      </c>
      <c r="AD617" s="20">
        <v>67.692307692307693</v>
      </c>
      <c r="AE617" s="20">
        <v>60.425531914893618</v>
      </c>
      <c r="AF617" s="20">
        <v>53.231939163498097</v>
      </c>
      <c r="AG617" s="20">
        <v>76.785714285714292</v>
      </c>
      <c r="AH617" s="20">
        <v>14.19753086419753</v>
      </c>
      <c r="AI617" s="20">
        <v>66.666666666666657</v>
      </c>
      <c r="AJ617" s="3">
        <v>699.43181818181813</v>
      </c>
      <c r="AK617" s="6">
        <v>0</v>
      </c>
      <c r="AL617" s="6">
        <v>32</v>
      </c>
      <c r="AM617" s="6">
        <v>0</v>
      </c>
      <c r="AN617" s="6">
        <v>188</v>
      </c>
      <c r="AO617" s="6">
        <v>0</v>
      </c>
      <c r="AP617" s="6">
        <v>21</v>
      </c>
      <c r="AQ617" s="6">
        <v>241</v>
      </c>
      <c r="AR617" s="6">
        <v>294</v>
      </c>
      <c r="AS617" s="6">
        <v>53.551912568306015</v>
      </c>
      <c r="AT617" s="138">
        <v>0</v>
      </c>
      <c r="AU617" s="138">
        <v>0</v>
      </c>
      <c r="AV617" s="138">
        <v>2</v>
      </c>
      <c r="AW617" s="138">
        <v>27</v>
      </c>
      <c r="AX617" s="138">
        <v>29</v>
      </c>
      <c r="AY617" s="6">
        <v>84.344422700587089</v>
      </c>
      <c r="AZ617" s="6">
        <v>4</v>
      </c>
      <c r="BA617" s="6">
        <v>0.90090090090090091</v>
      </c>
      <c r="BB617" s="6">
        <v>3</v>
      </c>
      <c r="BC617" s="6">
        <v>33</v>
      </c>
      <c r="BD617" s="6">
        <v>5.8823529411764701</v>
      </c>
      <c r="BE617" s="6">
        <v>0</v>
      </c>
      <c r="BF617" s="6">
        <v>0</v>
      </c>
      <c r="BG617" s="6">
        <v>19</v>
      </c>
      <c r="BH617" s="6">
        <v>3.8229376257545273</v>
      </c>
      <c r="BI617" s="6">
        <v>8</v>
      </c>
      <c r="BJ617" s="6">
        <v>50</v>
      </c>
      <c r="BK617" s="6">
        <v>34</v>
      </c>
    </row>
    <row r="618" spans="1:63" x14ac:dyDescent="0.35">
      <c r="A618" s="28">
        <v>612</v>
      </c>
      <c r="C618" s="18" t="s">
        <v>13</v>
      </c>
      <c r="D618" s="15">
        <v>70</v>
      </c>
      <c r="E618" s="19">
        <v>0</v>
      </c>
      <c r="F618" s="19">
        <v>0</v>
      </c>
      <c r="G618" s="19">
        <v>12</v>
      </c>
      <c r="H618" s="19">
        <v>50</v>
      </c>
      <c r="I618" s="19">
        <v>3</v>
      </c>
      <c r="J618" s="20">
        <v>40</v>
      </c>
      <c r="K618" s="20">
        <v>3</v>
      </c>
      <c r="L618" s="20">
        <v>8.5714285714285712</v>
      </c>
      <c r="M618" s="19">
        <v>0</v>
      </c>
      <c r="N618" s="20">
        <v>0</v>
      </c>
      <c r="O618" s="20">
        <v>7</v>
      </c>
      <c r="P618" s="20">
        <v>57.142857142857139</v>
      </c>
      <c r="Q618" s="20">
        <v>22.388059701492537</v>
      </c>
      <c r="R618" s="19">
        <v>0</v>
      </c>
      <c r="S618" s="20">
        <v>0</v>
      </c>
      <c r="T618" s="19">
        <v>0</v>
      </c>
      <c r="U618" s="20">
        <v>0</v>
      </c>
      <c r="V618" s="19">
        <v>0</v>
      </c>
      <c r="W618" s="20">
        <v>0</v>
      </c>
      <c r="X618" s="19">
        <v>0</v>
      </c>
      <c r="Y618" s="20">
        <v>0</v>
      </c>
      <c r="Z618" s="20">
        <v>9.375</v>
      </c>
      <c r="AA618" s="20">
        <v>75</v>
      </c>
      <c r="AB618" s="19">
        <v>11</v>
      </c>
      <c r="AC618" s="20">
        <v>34.375</v>
      </c>
      <c r="AD618" s="20">
        <v>51.515151515151516</v>
      </c>
      <c r="AE618" s="20">
        <v>14.285714285714285</v>
      </c>
      <c r="AF618" s="20">
        <v>18.75</v>
      </c>
      <c r="AG618" s="20">
        <v>45.454545454545453</v>
      </c>
      <c r="AH618" s="20">
        <v>23.52941176470588</v>
      </c>
      <c r="AI618" s="20">
        <v>76.470588235294116</v>
      </c>
      <c r="AJ618" s="3">
        <v>537.5</v>
      </c>
      <c r="AK618" s="6">
        <v>0</v>
      </c>
      <c r="AL618" s="6">
        <v>24</v>
      </c>
      <c r="AM618" s="6">
        <v>0</v>
      </c>
      <c r="AN618" s="6">
        <v>31</v>
      </c>
      <c r="AO618" s="6">
        <v>0</v>
      </c>
      <c r="AP618" s="6">
        <v>0</v>
      </c>
      <c r="AQ618" s="6">
        <v>9</v>
      </c>
      <c r="AR618" s="6">
        <v>24</v>
      </c>
      <c r="AS618" s="6">
        <v>34.782608695652172</v>
      </c>
      <c r="AT618" s="138">
        <v>0</v>
      </c>
      <c r="AU618" s="138">
        <v>11</v>
      </c>
      <c r="AV618" s="138">
        <v>0</v>
      </c>
      <c r="AW618" s="138">
        <v>0</v>
      </c>
      <c r="AX618" s="138">
        <v>11</v>
      </c>
      <c r="AY618" s="6">
        <v>83.582089552238799</v>
      </c>
      <c r="AZ618" s="6">
        <v>0</v>
      </c>
      <c r="BA618" s="6">
        <v>0</v>
      </c>
      <c r="BB618" s="6">
        <v>3</v>
      </c>
      <c r="BC618" s="6">
        <v>17</v>
      </c>
      <c r="BD618" s="6">
        <v>23.287671232876711</v>
      </c>
      <c r="BE618" s="6">
        <v>0</v>
      </c>
      <c r="BF618" s="6">
        <v>0</v>
      </c>
      <c r="BG618" s="6">
        <v>15</v>
      </c>
      <c r="BH618" s="6">
        <v>28.30188679245283</v>
      </c>
      <c r="BI618" s="6">
        <v>4</v>
      </c>
      <c r="BJ618" s="6">
        <v>57.142857142857139</v>
      </c>
      <c r="BK618" s="6">
        <v>12</v>
      </c>
    </row>
    <row r="619" spans="1:63" x14ac:dyDescent="0.35">
      <c r="A619" s="28">
        <v>613</v>
      </c>
      <c r="C619" s="18" t="s">
        <v>4</v>
      </c>
      <c r="D619" s="15">
        <v>1254</v>
      </c>
      <c r="E619" s="19">
        <v>5</v>
      </c>
      <c r="F619" s="19">
        <v>11</v>
      </c>
      <c r="G619" s="19">
        <v>160</v>
      </c>
      <c r="H619" s="19">
        <v>730</v>
      </c>
      <c r="I619" s="19">
        <v>354</v>
      </c>
      <c r="J619" s="20">
        <v>41.30781499202552</v>
      </c>
      <c r="K619" s="20">
        <v>17</v>
      </c>
      <c r="L619" s="20">
        <v>3.0141843971631204</v>
      </c>
      <c r="M619" s="19">
        <v>0</v>
      </c>
      <c r="N619" s="20">
        <v>0</v>
      </c>
      <c r="O619" s="20">
        <v>31</v>
      </c>
      <c r="P619" s="20">
        <v>79.166666666666657</v>
      </c>
      <c r="Q619" s="20">
        <v>27.181208053691275</v>
      </c>
      <c r="R619" s="19">
        <v>16</v>
      </c>
      <c r="S619" s="20">
        <v>11.188811188811188</v>
      </c>
      <c r="T619" s="19">
        <v>4</v>
      </c>
      <c r="U619" s="20">
        <v>4.3478260869565215</v>
      </c>
      <c r="V619" s="19">
        <v>6</v>
      </c>
      <c r="W619" s="20">
        <v>10.909090909090908</v>
      </c>
      <c r="X619" s="19">
        <v>17</v>
      </c>
      <c r="Y619" s="20">
        <v>11.805555555555555</v>
      </c>
      <c r="Z619" s="20">
        <v>31.481481481481481</v>
      </c>
      <c r="AA619" s="20">
        <v>40.555555555555557</v>
      </c>
      <c r="AB619" s="19">
        <v>51</v>
      </c>
      <c r="AC619" s="20">
        <v>6.7729083665338639</v>
      </c>
      <c r="AD619" s="20">
        <v>82.663847780126858</v>
      </c>
      <c r="AE619" s="20">
        <v>74.8</v>
      </c>
      <c r="AF619" s="20">
        <v>82.863849765258209</v>
      </c>
      <c r="AG619" s="20">
        <v>77.173913043478265</v>
      </c>
      <c r="AH619" s="20">
        <v>34.52722063037249</v>
      </c>
      <c r="AI619" s="20">
        <v>33.667621776504298</v>
      </c>
      <c r="AJ619" s="3">
        <v>621.79999999999995</v>
      </c>
      <c r="AK619" s="6">
        <v>12</v>
      </c>
      <c r="AL619" s="6">
        <v>859</v>
      </c>
      <c r="AM619" s="6">
        <v>0</v>
      </c>
      <c r="AN619" s="6">
        <v>6</v>
      </c>
      <c r="AO619" s="6">
        <v>0</v>
      </c>
      <c r="AP619" s="6">
        <v>0</v>
      </c>
      <c r="AQ619" s="6">
        <v>319</v>
      </c>
      <c r="AR619" s="6">
        <v>568</v>
      </c>
      <c r="AS619" s="6">
        <v>47.451963241436921</v>
      </c>
      <c r="AT619" s="138">
        <v>2</v>
      </c>
      <c r="AU619" s="138">
        <v>0</v>
      </c>
      <c r="AV619" s="138">
        <v>4</v>
      </c>
      <c r="AW619" s="138">
        <v>15</v>
      </c>
      <c r="AX619" s="138">
        <v>21</v>
      </c>
      <c r="AY619" s="6">
        <v>63.019891500904158</v>
      </c>
      <c r="AZ619" s="6">
        <v>0</v>
      </c>
      <c r="BA619" s="6">
        <v>0</v>
      </c>
      <c r="BB619" s="6">
        <v>86</v>
      </c>
      <c r="BC619" s="6">
        <v>157</v>
      </c>
      <c r="BD619" s="6">
        <v>12.620578778135046</v>
      </c>
      <c r="BE619" s="6">
        <v>7</v>
      </c>
      <c r="BF619" s="6">
        <v>4.6052631578947363</v>
      </c>
      <c r="BG619" s="6">
        <v>44</v>
      </c>
      <c r="BH619" s="6">
        <v>6.0606060606060606</v>
      </c>
      <c r="BI619" s="6">
        <v>102</v>
      </c>
      <c r="BJ619" s="6">
        <v>29.47976878612717</v>
      </c>
      <c r="BK619" s="6">
        <v>160</v>
      </c>
    </row>
    <row r="620" spans="1:63" x14ac:dyDescent="0.35">
      <c r="A620" s="28">
        <v>614</v>
      </c>
      <c r="C620" s="18" t="s">
        <v>279</v>
      </c>
      <c r="D620" s="15">
        <v>3118</v>
      </c>
      <c r="E620" s="19">
        <v>19</v>
      </c>
      <c r="F620" s="19">
        <v>33</v>
      </c>
      <c r="G620" s="19">
        <v>952</v>
      </c>
      <c r="H620" s="19">
        <v>2125</v>
      </c>
      <c r="I620" s="19">
        <v>7</v>
      </c>
      <c r="J620" s="20">
        <v>52.116741500962164</v>
      </c>
      <c r="K620" s="20">
        <v>66</v>
      </c>
      <c r="L620" s="20">
        <v>3.2770605759682221</v>
      </c>
      <c r="M620" s="19">
        <v>4</v>
      </c>
      <c r="N620" s="20">
        <v>0.85836909871244638</v>
      </c>
      <c r="O620" s="20">
        <v>22</v>
      </c>
      <c r="P620" s="20">
        <v>100</v>
      </c>
      <c r="Q620" s="20">
        <v>6.1096433289299865</v>
      </c>
      <c r="R620" s="19">
        <v>62</v>
      </c>
      <c r="S620" s="20">
        <v>7.3721759809750296</v>
      </c>
      <c r="T620" s="19">
        <v>74</v>
      </c>
      <c r="U620" s="20">
        <v>18.639798488664987</v>
      </c>
      <c r="V620" s="19">
        <v>76</v>
      </c>
      <c r="W620" s="118">
        <v>17.47126436781609</v>
      </c>
      <c r="X620" s="118">
        <v>151</v>
      </c>
      <c r="Y620" s="118">
        <v>18.392204628501826</v>
      </c>
      <c r="Z620" s="20">
        <v>26.067073170731707</v>
      </c>
      <c r="AA620" s="20">
        <v>35.924796747967477</v>
      </c>
      <c r="AB620" s="19">
        <v>270</v>
      </c>
      <c r="AC620" s="20">
        <v>13.37295690936107</v>
      </c>
      <c r="AD620" s="20">
        <v>66.535819430814527</v>
      </c>
      <c r="AE620" s="20">
        <v>58.478460128322638</v>
      </c>
      <c r="AF620" s="20">
        <v>56.32730732635585</v>
      </c>
      <c r="AG620" s="20">
        <v>71.043771043771045</v>
      </c>
      <c r="AH620" s="20">
        <v>44.696969696969695</v>
      </c>
      <c r="AI620" s="20">
        <v>21.386946386946388</v>
      </c>
      <c r="AJ620" s="3">
        <v>451.61290322580646</v>
      </c>
      <c r="AK620" s="6">
        <v>170</v>
      </c>
      <c r="AL620" s="6">
        <v>947</v>
      </c>
      <c r="AM620" s="6">
        <v>0</v>
      </c>
      <c r="AN620" s="6">
        <v>5</v>
      </c>
      <c r="AO620" s="6">
        <v>0</v>
      </c>
      <c r="AP620" s="6">
        <v>0</v>
      </c>
      <c r="AQ620" s="6">
        <v>1930</v>
      </c>
      <c r="AR620" s="6">
        <v>1639</v>
      </c>
      <c r="AS620" s="6">
        <v>58.619456366237479</v>
      </c>
      <c r="AT620" s="138">
        <v>12</v>
      </c>
      <c r="AU620" s="138">
        <v>0</v>
      </c>
      <c r="AV620" s="138">
        <v>22</v>
      </c>
      <c r="AW620" s="138">
        <v>5</v>
      </c>
      <c r="AX620" s="138">
        <v>39</v>
      </c>
      <c r="AY620" s="6">
        <v>87.024221453287197</v>
      </c>
      <c r="AZ620" s="6">
        <v>10</v>
      </c>
      <c r="BA620" s="6">
        <v>0.50479555779909135</v>
      </c>
      <c r="BB620" s="6">
        <v>0</v>
      </c>
      <c r="BC620" s="6">
        <v>923</v>
      </c>
      <c r="BD620" s="6">
        <v>29.928664072632944</v>
      </c>
      <c r="BE620" s="6">
        <v>288</v>
      </c>
      <c r="BF620" s="6">
        <v>30.638297872340424</v>
      </c>
      <c r="BG620" s="6">
        <v>625</v>
      </c>
      <c r="BH620" s="6">
        <v>29.733587059942913</v>
      </c>
      <c r="BI620" s="6">
        <v>0</v>
      </c>
      <c r="BJ620" s="6">
        <v>0</v>
      </c>
      <c r="BK620" s="6">
        <v>952</v>
      </c>
    </row>
    <row r="621" spans="1:63" x14ac:dyDescent="0.35">
      <c r="A621" s="28">
        <v>615</v>
      </c>
      <c r="C621" s="18" t="s">
        <v>15</v>
      </c>
      <c r="D621" s="15">
        <v>101</v>
      </c>
      <c r="E621" s="19">
        <v>0</v>
      </c>
      <c r="F621" s="19">
        <v>0</v>
      </c>
      <c r="G621" s="19">
        <v>6</v>
      </c>
      <c r="H621" s="19">
        <v>74</v>
      </c>
      <c r="I621" s="19">
        <v>17</v>
      </c>
      <c r="J621" s="20">
        <v>38.613861386138616</v>
      </c>
      <c r="K621" s="20">
        <v>0</v>
      </c>
      <c r="L621" s="20">
        <v>0</v>
      </c>
      <c r="M621" s="19">
        <v>0</v>
      </c>
      <c r="N621" s="20">
        <v>0</v>
      </c>
      <c r="O621" s="20">
        <v>7</v>
      </c>
      <c r="P621" s="20">
        <v>100</v>
      </c>
      <c r="Q621" s="20">
        <v>17.391304347826086</v>
      </c>
      <c r="R621" s="19">
        <v>0</v>
      </c>
      <c r="S621" s="20">
        <v>0</v>
      </c>
      <c r="T621" s="19">
        <v>0</v>
      </c>
      <c r="U621" s="20">
        <v>0</v>
      </c>
      <c r="V621" s="19">
        <v>0</v>
      </c>
      <c r="W621" s="20">
        <v>0</v>
      </c>
      <c r="X621" s="19">
        <v>0</v>
      </c>
      <c r="Y621" s="20">
        <v>0</v>
      </c>
      <c r="Z621" s="20">
        <v>21.621621621621621</v>
      </c>
      <c r="AA621" s="20">
        <v>64.86486486486487</v>
      </c>
      <c r="AB621" s="19">
        <v>10</v>
      </c>
      <c r="AC621" s="20">
        <v>16.666666666666664</v>
      </c>
      <c r="AD621" s="20">
        <v>61.904761904761905</v>
      </c>
      <c r="AE621" s="20">
        <v>77.777777777777786</v>
      </c>
      <c r="AF621" s="20">
        <v>100</v>
      </c>
      <c r="AG621" s="20">
        <v>62.5</v>
      </c>
      <c r="AH621" s="20">
        <v>10.869565217391305</v>
      </c>
      <c r="AI621" s="20">
        <v>73.91304347826086</v>
      </c>
      <c r="AJ621" s="3">
        <v>625</v>
      </c>
      <c r="AK621" s="6">
        <v>0</v>
      </c>
      <c r="AL621" s="6">
        <v>41</v>
      </c>
      <c r="AM621" s="6">
        <v>0</v>
      </c>
      <c r="AN621" s="6">
        <v>24</v>
      </c>
      <c r="AO621" s="6">
        <v>0</v>
      </c>
      <c r="AP621" s="6">
        <v>7</v>
      </c>
      <c r="AQ621" s="6">
        <v>16</v>
      </c>
      <c r="AR621" s="6">
        <v>14</v>
      </c>
      <c r="AS621" s="6">
        <v>14.736842105263156</v>
      </c>
      <c r="AT621" s="138">
        <v>1</v>
      </c>
      <c r="AU621" s="138">
        <v>1</v>
      </c>
      <c r="AV621" s="138">
        <v>0</v>
      </c>
      <c r="AW621" s="138">
        <v>1</v>
      </c>
      <c r="AX621" s="138">
        <v>3</v>
      </c>
      <c r="AY621" s="6">
        <v>52.380952380952387</v>
      </c>
      <c r="AZ621" s="6">
        <v>0</v>
      </c>
      <c r="BA621" s="6">
        <v>0</v>
      </c>
      <c r="BB621" s="6">
        <v>7</v>
      </c>
      <c r="BC621" s="6">
        <v>4</v>
      </c>
      <c r="BD621" s="6">
        <v>4.3010752688172049</v>
      </c>
      <c r="BE621" s="6">
        <v>0</v>
      </c>
      <c r="BF621" s="6">
        <v>0</v>
      </c>
      <c r="BG621" s="6">
        <v>0</v>
      </c>
      <c r="BH621" s="6">
        <v>0</v>
      </c>
      <c r="BI621" s="6">
        <v>3</v>
      </c>
      <c r="BJ621" s="6">
        <v>15</v>
      </c>
      <c r="BK621" s="6">
        <v>6</v>
      </c>
    </row>
    <row r="622" spans="1:63" x14ac:dyDescent="0.35">
      <c r="A622" s="28">
        <v>616</v>
      </c>
      <c r="C622" s="18" t="s">
        <v>135</v>
      </c>
      <c r="D622" s="15">
        <v>101</v>
      </c>
      <c r="E622" s="19">
        <v>0</v>
      </c>
      <c r="F622" s="19">
        <v>5</v>
      </c>
      <c r="G622" s="19">
        <v>8</v>
      </c>
      <c r="H622" s="19">
        <v>85</v>
      </c>
      <c r="I622" s="19">
        <v>13</v>
      </c>
      <c r="J622" s="20">
        <v>42.574257425742573</v>
      </c>
      <c r="K622" s="20">
        <v>4</v>
      </c>
      <c r="L622" s="20">
        <v>7.4074074074074066</v>
      </c>
      <c r="M622" s="19">
        <v>0</v>
      </c>
      <c r="N622" s="20">
        <v>0</v>
      </c>
      <c r="O622" s="20">
        <v>7</v>
      </c>
      <c r="P622" s="20">
        <v>100</v>
      </c>
      <c r="Q622" s="20">
        <v>5.5555555555555554</v>
      </c>
      <c r="R622" s="19">
        <v>0</v>
      </c>
      <c r="S622" s="20">
        <v>0</v>
      </c>
      <c r="T622" s="19">
        <v>0</v>
      </c>
      <c r="U622" s="20">
        <v>0</v>
      </c>
      <c r="V622" s="19">
        <v>0</v>
      </c>
      <c r="W622" s="20">
        <v>0</v>
      </c>
      <c r="X622" s="19">
        <v>0</v>
      </c>
      <c r="Y622" s="20">
        <v>0</v>
      </c>
      <c r="Z622" s="20">
        <v>6</v>
      </c>
      <c r="AA622" s="20">
        <v>76</v>
      </c>
      <c r="AB622" s="19">
        <v>10</v>
      </c>
      <c r="AC622" s="20">
        <v>13.513513513513514</v>
      </c>
      <c r="AD622" s="20">
        <v>78.260869565217391</v>
      </c>
      <c r="AE622" s="20">
        <v>70.967741935483872</v>
      </c>
      <c r="AF622" s="20">
        <v>68.421052631578945</v>
      </c>
      <c r="AG622" s="20">
        <v>76.19047619047619</v>
      </c>
      <c r="AH622" s="20">
        <v>13.114754098360656</v>
      </c>
      <c r="AI622" s="20">
        <v>57.377049180327866</v>
      </c>
      <c r="AJ622" s="3">
        <v>900</v>
      </c>
      <c r="AK622" s="6">
        <v>0</v>
      </c>
      <c r="AL622" s="6">
        <v>74</v>
      </c>
      <c r="AM622" s="6">
        <v>0</v>
      </c>
      <c r="AN622" s="6">
        <v>4</v>
      </c>
      <c r="AO622" s="6">
        <v>0</v>
      </c>
      <c r="AP622" s="6">
        <v>0</v>
      </c>
      <c r="AQ622" s="6">
        <v>19</v>
      </c>
      <c r="AR622" s="6">
        <v>16</v>
      </c>
      <c r="AS622" s="6">
        <v>16.494845360824741</v>
      </c>
      <c r="AT622" s="138">
        <v>1</v>
      </c>
      <c r="AU622" s="138">
        <v>0</v>
      </c>
      <c r="AV622" s="138">
        <v>0</v>
      </c>
      <c r="AW622" s="138">
        <v>0</v>
      </c>
      <c r="AX622" s="138">
        <v>1</v>
      </c>
      <c r="AY622" s="6">
        <v>54.54545454545454</v>
      </c>
      <c r="AZ622" s="6">
        <v>0</v>
      </c>
      <c r="BA622" s="6">
        <v>0</v>
      </c>
      <c r="BB622" s="6">
        <v>9</v>
      </c>
      <c r="BC622" s="6">
        <v>8</v>
      </c>
      <c r="BD622" s="6">
        <v>7.5471698113207548</v>
      </c>
      <c r="BE622" s="6">
        <v>0</v>
      </c>
      <c r="BF622" s="6">
        <v>0</v>
      </c>
      <c r="BG622" s="6">
        <v>0</v>
      </c>
      <c r="BH622" s="6">
        <v>0</v>
      </c>
      <c r="BI622" s="6">
        <v>3</v>
      </c>
      <c r="BJ622" s="6">
        <v>25</v>
      </c>
      <c r="BK622" s="6">
        <v>8</v>
      </c>
    </row>
    <row r="623" spans="1:63" x14ac:dyDescent="0.35">
      <c r="A623" s="28">
        <v>617</v>
      </c>
      <c r="C623" s="18" t="s">
        <v>20</v>
      </c>
      <c r="D623" s="15">
        <v>6623</v>
      </c>
      <c r="E623" s="19">
        <v>25</v>
      </c>
      <c r="F623" s="19">
        <v>67</v>
      </c>
      <c r="G623" s="19">
        <v>3234</v>
      </c>
      <c r="H623" s="19">
        <v>3183</v>
      </c>
      <c r="I623" s="19">
        <v>142</v>
      </c>
      <c r="J623" s="20">
        <v>52.045900649252609</v>
      </c>
      <c r="K623" s="20">
        <v>86</v>
      </c>
      <c r="L623" s="20">
        <v>3.127272727272727</v>
      </c>
      <c r="M623" s="19">
        <v>7</v>
      </c>
      <c r="N623" s="20">
        <v>0.43777360850531583</v>
      </c>
      <c r="O623" s="20">
        <v>85</v>
      </c>
      <c r="P623" s="20">
        <v>87.096774193548384</v>
      </c>
      <c r="Q623" s="20">
        <v>3.3732660781841108</v>
      </c>
      <c r="R623" s="19">
        <v>25</v>
      </c>
      <c r="S623" s="20">
        <v>1.0434056761268782</v>
      </c>
      <c r="T623" s="19">
        <v>53</v>
      </c>
      <c r="U623" s="20">
        <v>4.5729076790336496</v>
      </c>
      <c r="V623" s="19">
        <v>48</v>
      </c>
      <c r="W623" s="20">
        <v>3.899268887083672</v>
      </c>
      <c r="X623" s="19">
        <v>100</v>
      </c>
      <c r="Y623" s="20">
        <v>4.1981528127623848</v>
      </c>
      <c r="Z623" s="20">
        <v>10.62962962962963</v>
      </c>
      <c r="AA623" s="20">
        <v>71.407407407407405</v>
      </c>
      <c r="AB623" s="19">
        <v>597</v>
      </c>
      <c r="AC623" s="20">
        <v>15.983935742971889</v>
      </c>
      <c r="AD623" s="20">
        <v>78.585461689587419</v>
      </c>
      <c r="AE623" s="20">
        <v>73.728813559322035</v>
      </c>
      <c r="AF623" s="20">
        <v>63.974495217853345</v>
      </c>
      <c r="AG623" s="20">
        <v>82.687709230033477</v>
      </c>
      <c r="AH623" s="20">
        <v>17.988394584139265</v>
      </c>
      <c r="AI623" s="20">
        <v>50.322372662798202</v>
      </c>
      <c r="AJ623" s="3">
        <v>356.61641541038523</v>
      </c>
      <c r="AK623" s="6">
        <v>2556</v>
      </c>
      <c r="AL623" s="6">
        <v>1636</v>
      </c>
      <c r="AM623" s="6">
        <v>121</v>
      </c>
      <c r="AN623" s="6">
        <v>428</v>
      </c>
      <c r="AO623" s="6">
        <v>0</v>
      </c>
      <c r="AP623" s="6">
        <v>63</v>
      </c>
      <c r="AQ623" s="6">
        <v>1531</v>
      </c>
      <c r="AR623" s="6">
        <v>3701</v>
      </c>
      <c r="AS623" s="6">
        <v>58.146111547525528</v>
      </c>
      <c r="AT623" s="138">
        <v>20</v>
      </c>
      <c r="AU623" s="138">
        <v>0</v>
      </c>
      <c r="AV623" s="138">
        <v>161</v>
      </c>
      <c r="AW623" s="138">
        <v>31</v>
      </c>
      <c r="AX623" s="138">
        <v>212</v>
      </c>
      <c r="AY623" s="6">
        <v>61.247105524313596</v>
      </c>
      <c r="AZ623" s="6">
        <v>5</v>
      </c>
      <c r="BA623" s="6">
        <v>0.1849112426035503</v>
      </c>
      <c r="BB623" s="6">
        <v>37</v>
      </c>
      <c r="BC623" s="6">
        <v>495</v>
      </c>
      <c r="BD623" s="6">
        <v>7.507962991051115</v>
      </c>
      <c r="BE623" s="6">
        <v>158</v>
      </c>
      <c r="BF623" s="6">
        <v>4.9190535491905356</v>
      </c>
      <c r="BG623" s="6">
        <v>315</v>
      </c>
      <c r="BH623" s="6">
        <v>9.9306431273644389</v>
      </c>
      <c r="BI623" s="6">
        <v>13</v>
      </c>
      <c r="BJ623" s="6">
        <v>9.4890510948905096</v>
      </c>
      <c r="BK623" s="6">
        <v>3234</v>
      </c>
    </row>
    <row r="624" spans="1:63" x14ac:dyDescent="0.35">
      <c r="A624" s="28">
        <v>618</v>
      </c>
      <c r="C624" s="18" t="s">
        <v>29</v>
      </c>
      <c r="D624" s="15">
        <v>273</v>
      </c>
      <c r="E624" s="19">
        <v>3</v>
      </c>
      <c r="F624" s="19">
        <v>3</v>
      </c>
      <c r="G624" s="19">
        <v>79</v>
      </c>
      <c r="H624" s="19">
        <v>181</v>
      </c>
      <c r="I624" s="19">
        <v>8</v>
      </c>
      <c r="J624" s="20">
        <v>44.322344322344321</v>
      </c>
      <c r="K624" s="20">
        <v>6</v>
      </c>
      <c r="L624" s="20">
        <v>3.6585365853658534</v>
      </c>
      <c r="M624" s="19">
        <v>0</v>
      </c>
      <c r="N624" s="20">
        <v>0</v>
      </c>
      <c r="O624" s="20">
        <v>4</v>
      </c>
      <c r="P624" s="20">
        <v>0</v>
      </c>
      <c r="Q624" s="20">
        <v>1.5267175572519083</v>
      </c>
      <c r="R624" s="19">
        <v>0</v>
      </c>
      <c r="S624" s="20">
        <v>0</v>
      </c>
      <c r="T624" s="19">
        <v>0</v>
      </c>
      <c r="U624" s="20">
        <v>0</v>
      </c>
      <c r="V624" s="19">
        <v>3</v>
      </c>
      <c r="W624" s="20">
        <v>10.714285714285714</v>
      </c>
      <c r="X624" s="19">
        <v>6</v>
      </c>
      <c r="Y624" s="20">
        <v>8.8235294117647065</v>
      </c>
      <c r="Z624" s="20">
        <v>17.391304347826086</v>
      </c>
      <c r="AA624" s="20">
        <v>74.534161490683232</v>
      </c>
      <c r="AB624" s="19">
        <v>29</v>
      </c>
      <c r="AC624" s="20">
        <v>13.488372093023257</v>
      </c>
      <c r="AD624" s="20">
        <v>87.254901960784309</v>
      </c>
      <c r="AE624" s="20">
        <v>88</v>
      </c>
      <c r="AF624" s="20">
        <v>82.758620689655174</v>
      </c>
      <c r="AG624" s="20">
        <v>87.837837837837839</v>
      </c>
      <c r="AH624" s="20">
        <v>16</v>
      </c>
      <c r="AI624" s="20">
        <v>54.285714285714285</v>
      </c>
      <c r="AJ624" s="3">
        <v>814.28571428571433</v>
      </c>
      <c r="AK624" s="6">
        <v>5</v>
      </c>
      <c r="AL624" s="6">
        <v>133</v>
      </c>
      <c r="AM624" s="6">
        <v>72</v>
      </c>
      <c r="AN624" s="6">
        <v>7</v>
      </c>
      <c r="AO624" s="6">
        <v>0</v>
      </c>
      <c r="AP624" s="6">
        <v>0</v>
      </c>
      <c r="AQ624" s="6">
        <v>46</v>
      </c>
      <c r="AR624" s="6">
        <v>99</v>
      </c>
      <c r="AS624" s="6">
        <v>37.078651685393261</v>
      </c>
      <c r="AT624" s="138">
        <v>0</v>
      </c>
      <c r="AU624" s="138">
        <v>0</v>
      </c>
      <c r="AV624" s="138">
        <v>2</v>
      </c>
      <c r="AW624" s="138">
        <v>1</v>
      </c>
      <c r="AX624" s="138">
        <v>3</v>
      </c>
      <c r="AY624" s="6">
        <v>66.269841269841265</v>
      </c>
      <c r="AZ624" s="6">
        <v>0</v>
      </c>
      <c r="BA624" s="6">
        <v>0</v>
      </c>
      <c r="BB624" s="6">
        <v>5</v>
      </c>
      <c r="BC624" s="6">
        <v>0</v>
      </c>
      <c r="BD624" s="6">
        <v>0</v>
      </c>
      <c r="BE624" s="6">
        <v>0</v>
      </c>
      <c r="BF624" s="6">
        <v>0</v>
      </c>
      <c r="BG624" s="6">
        <v>0</v>
      </c>
      <c r="BH624" s="6">
        <v>0</v>
      </c>
      <c r="BI624" s="6">
        <v>0</v>
      </c>
      <c r="BJ624" s="6">
        <v>0</v>
      </c>
      <c r="BK624" s="6">
        <v>79</v>
      </c>
    </row>
    <row r="625" spans="1:63" x14ac:dyDescent="0.35">
      <c r="A625" s="28">
        <v>619</v>
      </c>
      <c r="C625" s="18" t="s">
        <v>24</v>
      </c>
      <c r="D625" s="15">
        <v>247</v>
      </c>
      <c r="E625" s="19">
        <v>5</v>
      </c>
      <c r="F625" s="19">
        <v>13</v>
      </c>
      <c r="G625" s="19">
        <v>63</v>
      </c>
      <c r="H625" s="19">
        <v>168</v>
      </c>
      <c r="I625" s="19">
        <v>9</v>
      </c>
      <c r="J625" s="20">
        <v>29.554655870445345</v>
      </c>
      <c r="K625" s="20">
        <v>17</v>
      </c>
      <c r="L625" s="20">
        <v>10.559006211180124</v>
      </c>
      <c r="M625" s="19">
        <v>0</v>
      </c>
      <c r="N625" s="20">
        <v>0</v>
      </c>
      <c r="O625" s="20">
        <v>5</v>
      </c>
      <c r="P625" s="20">
        <v>0</v>
      </c>
      <c r="Q625" s="20">
        <v>2.1551724137931036</v>
      </c>
      <c r="R625" s="19">
        <v>0</v>
      </c>
      <c r="S625" s="20">
        <v>0</v>
      </c>
      <c r="T625" s="19">
        <v>0</v>
      </c>
      <c r="U625" s="20">
        <v>0</v>
      </c>
      <c r="V625" s="19">
        <v>0</v>
      </c>
      <c r="W625" s="20">
        <v>0</v>
      </c>
      <c r="X625" s="19">
        <v>0</v>
      </c>
      <c r="Y625" s="20">
        <v>0</v>
      </c>
      <c r="Z625" s="20">
        <v>5.6962025316455698</v>
      </c>
      <c r="AA625" s="20">
        <v>83.544303797468359</v>
      </c>
      <c r="AB625" s="19">
        <v>28</v>
      </c>
      <c r="AC625" s="20">
        <v>17.283950617283949</v>
      </c>
      <c r="AD625" s="20">
        <v>82.407407407407405</v>
      </c>
      <c r="AE625" s="20">
        <v>40</v>
      </c>
      <c r="AF625" s="20">
        <v>55.670103092783506</v>
      </c>
      <c r="AG625" s="20">
        <v>85.507246376811594</v>
      </c>
      <c r="AH625" s="20">
        <v>19.565217391304348</v>
      </c>
      <c r="AI625" s="20">
        <v>49.275362318840585</v>
      </c>
      <c r="AJ625" s="3">
        <v>525</v>
      </c>
      <c r="AK625" s="6">
        <v>0</v>
      </c>
      <c r="AL625" s="6">
        <v>7</v>
      </c>
      <c r="AM625" s="6">
        <v>3</v>
      </c>
      <c r="AN625" s="6">
        <v>196</v>
      </c>
      <c r="AO625" s="6">
        <v>0</v>
      </c>
      <c r="AP625" s="6">
        <v>3</v>
      </c>
      <c r="AQ625" s="6">
        <v>20</v>
      </c>
      <c r="AR625" s="6">
        <v>163</v>
      </c>
      <c r="AS625" s="6">
        <v>67.634854771784234</v>
      </c>
      <c r="AT625" s="138">
        <v>4</v>
      </c>
      <c r="AU625" s="138">
        <v>0</v>
      </c>
      <c r="AV625" s="138">
        <v>5</v>
      </c>
      <c r="AW625" s="138">
        <v>13</v>
      </c>
      <c r="AX625" s="138">
        <v>22</v>
      </c>
      <c r="AY625" s="6">
        <v>88.235294117647058</v>
      </c>
      <c r="AZ625" s="6">
        <v>0</v>
      </c>
      <c r="BA625" s="6">
        <v>0</v>
      </c>
      <c r="BB625" s="6">
        <v>3</v>
      </c>
      <c r="BC625" s="6">
        <v>6</v>
      </c>
      <c r="BD625" s="6">
        <v>2.4193548387096775</v>
      </c>
      <c r="BE625" s="6">
        <v>6</v>
      </c>
      <c r="BF625" s="6">
        <v>8.8235294117647065</v>
      </c>
      <c r="BG625" s="6">
        <v>0</v>
      </c>
      <c r="BH625" s="6">
        <v>0</v>
      </c>
      <c r="BI625" s="6">
        <v>0</v>
      </c>
      <c r="BJ625" s="6">
        <v>0</v>
      </c>
      <c r="BK625" s="6">
        <v>63</v>
      </c>
    </row>
    <row r="626" spans="1:63" x14ac:dyDescent="0.35">
      <c r="A626" s="28">
        <v>620</v>
      </c>
      <c r="C626" s="18" t="s">
        <v>21</v>
      </c>
      <c r="D626" s="15">
        <v>1129</v>
      </c>
      <c r="E626" s="19">
        <v>9</v>
      </c>
      <c r="F626" s="19">
        <v>35</v>
      </c>
      <c r="G626" s="19">
        <v>188</v>
      </c>
      <c r="H626" s="19">
        <v>873</v>
      </c>
      <c r="I626" s="19">
        <v>27</v>
      </c>
      <c r="J626" s="20">
        <v>58.104517271922049</v>
      </c>
      <c r="K626" s="20">
        <v>27</v>
      </c>
      <c r="L626" s="20">
        <v>3.6437246963562751</v>
      </c>
      <c r="M626" s="19">
        <v>0</v>
      </c>
      <c r="N626" s="20">
        <v>0</v>
      </c>
      <c r="O626" s="20">
        <v>18</v>
      </c>
      <c r="P626" s="20">
        <v>77.272727272727266</v>
      </c>
      <c r="Q626" s="20">
        <v>5.8435438265786992</v>
      </c>
      <c r="R626" s="19">
        <v>6</v>
      </c>
      <c r="S626" s="20">
        <v>4.5112781954887211</v>
      </c>
      <c r="T626" s="19">
        <v>0</v>
      </c>
      <c r="U626" s="20">
        <v>0</v>
      </c>
      <c r="V626" s="19">
        <v>9</v>
      </c>
      <c r="W626" s="20">
        <v>12.5</v>
      </c>
      <c r="X626" s="19">
        <v>9</v>
      </c>
      <c r="Y626" s="20">
        <v>6.4748201438848918</v>
      </c>
      <c r="Z626" s="20">
        <v>11.637347767253045</v>
      </c>
      <c r="AA626" s="20">
        <v>71.583220568335591</v>
      </c>
      <c r="AB626" s="19">
        <v>58</v>
      </c>
      <c r="AC626" s="20">
        <v>6.5536723163841808</v>
      </c>
      <c r="AD626" s="20">
        <v>84.699453551912569</v>
      </c>
      <c r="AE626" s="20">
        <v>82.874015748031496</v>
      </c>
      <c r="AF626" s="20">
        <v>81.375358166189116</v>
      </c>
      <c r="AG626" s="20">
        <v>87.577639751552795</v>
      </c>
      <c r="AH626" s="20">
        <v>12.591687041564793</v>
      </c>
      <c r="AI626" s="20">
        <v>55.134474327628361</v>
      </c>
      <c r="AJ626" s="3">
        <v>985.84905660377353</v>
      </c>
      <c r="AK626" s="6">
        <v>8</v>
      </c>
      <c r="AL626" s="6">
        <v>926</v>
      </c>
      <c r="AM626" s="6">
        <v>0</v>
      </c>
      <c r="AN626" s="6">
        <v>6</v>
      </c>
      <c r="AO626" s="6">
        <v>0</v>
      </c>
      <c r="AP626" s="6">
        <v>0</v>
      </c>
      <c r="AQ626" s="6">
        <v>148</v>
      </c>
      <c r="AR626" s="6">
        <v>504</v>
      </c>
      <c r="AS626" s="6">
        <v>46.32352941176471</v>
      </c>
      <c r="AT626" s="138">
        <v>4</v>
      </c>
      <c r="AU626" s="138">
        <v>0</v>
      </c>
      <c r="AV626" s="138">
        <v>14</v>
      </c>
      <c r="AW626" s="138">
        <v>21</v>
      </c>
      <c r="AX626" s="138">
        <v>39</v>
      </c>
      <c r="AY626" s="6">
        <v>81.80952380952381</v>
      </c>
      <c r="AZ626" s="6">
        <v>5</v>
      </c>
      <c r="BA626" s="6">
        <v>0.67476383265856954</v>
      </c>
      <c r="BB626" s="6">
        <v>8</v>
      </c>
      <c r="BC626" s="6">
        <v>10</v>
      </c>
      <c r="BD626" s="6">
        <v>0.89047195013357072</v>
      </c>
      <c r="BE626" s="6">
        <v>0</v>
      </c>
      <c r="BF626" s="6">
        <v>0</v>
      </c>
      <c r="BG626" s="6">
        <v>5</v>
      </c>
      <c r="BH626" s="6">
        <v>0.57339449541284404</v>
      </c>
      <c r="BI626" s="6">
        <v>0</v>
      </c>
      <c r="BJ626" s="6">
        <v>0</v>
      </c>
      <c r="BK626" s="6">
        <v>188</v>
      </c>
    </row>
    <row r="627" spans="1:63" x14ac:dyDescent="0.35">
      <c r="A627" s="28">
        <v>621</v>
      </c>
      <c r="C627" s="18" t="s">
        <v>9</v>
      </c>
      <c r="D627" s="15">
        <v>217</v>
      </c>
      <c r="E627" s="19">
        <v>0</v>
      </c>
      <c r="F627" s="19">
        <v>0</v>
      </c>
      <c r="G627" s="19">
        <v>12</v>
      </c>
      <c r="H627" s="19">
        <v>153</v>
      </c>
      <c r="I627" s="19">
        <v>53</v>
      </c>
      <c r="J627" s="20">
        <v>61.751152073732719</v>
      </c>
      <c r="K627" s="20">
        <v>3</v>
      </c>
      <c r="L627" s="20">
        <v>2.7272727272727271</v>
      </c>
      <c r="M627" s="19">
        <v>0</v>
      </c>
      <c r="N627" s="20">
        <v>0</v>
      </c>
      <c r="O627" s="20">
        <v>0</v>
      </c>
      <c r="P627" s="20">
        <v>0</v>
      </c>
      <c r="Q627" s="20">
        <v>8.4112149532710276</v>
      </c>
      <c r="R627" s="19">
        <v>0</v>
      </c>
      <c r="S627" s="20">
        <v>0</v>
      </c>
      <c r="T627" s="19">
        <v>0</v>
      </c>
      <c r="U627" s="20">
        <v>0</v>
      </c>
      <c r="V627" s="19">
        <v>0</v>
      </c>
      <c r="W627" s="20">
        <v>0</v>
      </c>
      <c r="X627" s="19">
        <v>3</v>
      </c>
      <c r="Y627" s="20">
        <v>33.333333333333329</v>
      </c>
      <c r="Z627" s="20">
        <v>15.315315315315313</v>
      </c>
      <c r="AA627" s="20">
        <v>74.774774774774784</v>
      </c>
      <c r="AB627" s="19">
        <v>5</v>
      </c>
      <c r="AC627" s="20">
        <v>3.6764705882352944</v>
      </c>
      <c r="AD627" s="20">
        <v>93.103448275862064</v>
      </c>
      <c r="AE627" s="20">
        <v>78.94736842105263</v>
      </c>
      <c r="AF627" s="20">
        <v>81.132075471698116</v>
      </c>
      <c r="AG627" s="20">
        <v>80.612244897959187</v>
      </c>
      <c r="AH627" s="20">
        <v>14.393939393939394</v>
      </c>
      <c r="AI627" s="20">
        <v>57.575757575757578</v>
      </c>
      <c r="AJ627" s="3">
        <v>1006.9444444444445</v>
      </c>
      <c r="AK627" s="6">
        <v>0</v>
      </c>
      <c r="AL627" s="6">
        <v>127</v>
      </c>
      <c r="AM627" s="6">
        <v>0</v>
      </c>
      <c r="AN627" s="6">
        <v>0</v>
      </c>
      <c r="AO627" s="6">
        <v>27</v>
      </c>
      <c r="AP627" s="6">
        <v>0</v>
      </c>
      <c r="AQ627" s="6">
        <v>52</v>
      </c>
      <c r="AR627" s="6">
        <v>65</v>
      </c>
      <c r="AS627" s="6">
        <v>29.68036529680365</v>
      </c>
      <c r="AT627" s="138">
        <v>1</v>
      </c>
      <c r="AU627" s="138">
        <v>0</v>
      </c>
      <c r="AV627" s="138">
        <v>0</v>
      </c>
      <c r="AW627" s="138">
        <v>0</v>
      </c>
      <c r="AX627" s="138">
        <v>1</v>
      </c>
      <c r="AY627" s="6">
        <v>56.58536585365853</v>
      </c>
      <c r="AZ627" s="6">
        <v>0</v>
      </c>
      <c r="BA627" s="6">
        <v>0</v>
      </c>
      <c r="BB627" s="6">
        <v>23</v>
      </c>
      <c r="BC627" s="6">
        <v>13</v>
      </c>
      <c r="BD627" s="6">
        <v>5.8823529411764701</v>
      </c>
      <c r="BE627" s="6">
        <v>0</v>
      </c>
      <c r="BF627" s="6">
        <v>0</v>
      </c>
      <c r="BG627" s="6">
        <v>4</v>
      </c>
      <c r="BH627" s="6">
        <v>2.5974025974025974</v>
      </c>
      <c r="BI627" s="6">
        <v>3</v>
      </c>
      <c r="BJ627" s="6">
        <v>5.8823529411764701</v>
      </c>
      <c r="BK627" s="6">
        <v>12</v>
      </c>
    </row>
    <row r="628" spans="1:63" x14ac:dyDescent="0.35">
      <c r="A628" s="28">
        <v>622</v>
      </c>
      <c r="C628" s="18" t="s">
        <v>3</v>
      </c>
      <c r="D628" s="15">
        <v>15</v>
      </c>
      <c r="E628" s="19">
        <v>0</v>
      </c>
      <c r="F628" s="19">
        <v>0</v>
      </c>
      <c r="G628" s="19">
        <v>0</v>
      </c>
      <c r="H628" s="19">
        <v>14</v>
      </c>
      <c r="I628" s="19">
        <v>0</v>
      </c>
      <c r="J628" s="20">
        <v>60</v>
      </c>
      <c r="K628" s="20">
        <v>0</v>
      </c>
      <c r="L628" s="20">
        <v>0</v>
      </c>
      <c r="M628" s="19">
        <v>0</v>
      </c>
      <c r="N628" s="20">
        <v>0</v>
      </c>
      <c r="O628" s="20">
        <v>3</v>
      </c>
      <c r="P628" s="20">
        <v>100</v>
      </c>
      <c r="Q628" s="20">
        <v>0</v>
      </c>
      <c r="R628" s="19">
        <v>0</v>
      </c>
      <c r="S628" s="20">
        <v>0</v>
      </c>
      <c r="T628" s="19">
        <v>0</v>
      </c>
      <c r="U628" s="20">
        <v>0</v>
      </c>
      <c r="V628" s="19">
        <v>0</v>
      </c>
      <c r="W628" s="20">
        <v>0</v>
      </c>
      <c r="X628" s="19">
        <v>0</v>
      </c>
      <c r="Y628" s="20">
        <v>0</v>
      </c>
      <c r="Z628" s="20">
        <v>0</v>
      </c>
      <c r="AA628" s="20">
        <v>0</v>
      </c>
      <c r="AB628" s="19">
        <v>0</v>
      </c>
      <c r="AC628" s="20">
        <v>0</v>
      </c>
      <c r="AD628" s="20">
        <v>100</v>
      </c>
      <c r="AE628" s="20">
        <v>50</v>
      </c>
      <c r="AF628" s="20">
        <v>0</v>
      </c>
      <c r="AG628" s="20">
        <v>100</v>
      </c>
      <c r="AH628" s="20">
        <v>0</v>
      </c>
      <c r="AI628" s="20">
        <v>20</v>
      </c>
      <c r="AJ628" s="3">
        <v>450</v>
      </c>
      <c r="AK628" s="6">
        <v>0</v>
      </c>
      <c r="AL628" s="6">
        <v>10</v>
      </c>
      <c r="AM628" s="6">
        <v>0</v>
      </c>
      <c r="AN628" s="6">
        <v>0</v>
      </c>
      <c r="AO628" s="6">
        <v>0</v>
      </c>
      <c r="AP628" s="6">
        <v>0</v>
      </c>
      <c r="AQ628" s="6">
        <v>4</v>
      </c>
      <c r="AR628" s="6">
        <v>3</v>
      </c>
      <c r="AS628" s="6">
        <v>25</v>
      </c>
      <c r="AT628" s="138">
        <v>0</v>
      </c>
      <c r="AU628" s="138">
        <v>0</v>
      </c>
      <c r="AV628" s="138">
        <v>0</v>
      </c>
      <c r="AW628" s="138">
        <v>0</v>
      </c>
      <c r="AX628" s="138">
        <v>0</v>
      </c>
      <c r="AY628" s="6">
        <v>78.571428571428569</v>
      </c>
      <c r="AZ628" s="6">
        <v>0</v>
      </c>
      <c r="BA628" s="6">
        <v>0</v>
      </c>
      <c r="BB628" s="6">
        <v>0</v>
      </c>
      <c r="BC628" s="6">
        <v>0</v>
      </c>
      <c r="BD628" s="6">
        <v>0</v>
      </c>
      <c r="BE628" s="6">
        <v>0</v>
      </c>
      <c r="BF628" s="6">
        <v>0</v>
      </c>
      <c r="BG628" s="6">
        <v>0</v>
      </c>
      <c r="BH628" s="6">
        <v>0</v>
      </c>
      <c r="BI628" s="6">
        <v>0</v>
      </c>
      <c r="BJ628" s="6">
        <v>0</v>
      </c>
      <c r="BK628" s="6">
        <v>0</v>
      </c>
    </row>
    <row r="629" spans="1:63" x14ac:dyDescent="0.35">
      <c r="A629" s="28">
        <v>623</v>
      </c>
      <c r="C629" s="18" t="s">
        <v>280</v>
      </c>
      <c r="D629" s="15">
        <v>1963</v>
      </c>
      <c r="E629" s="19">
        <v>33</v>
      </c>
      <c r="F629" s="19">
        <v>54</v>
      </c>
      <c r="G629" s="19">
        <v>960</v>
      </c>
      <c r="H629" s="19">
        <v>919</v>
      </c>
      <c r="I629" s="19">
        <v>29</v>
      </c>
      <c r="J629" s="20">
        <v>53.540499235863471</v>
      </c>
      <c r="K629" s="20">
        <v>24</v>
      </c>
      <c r="L629" s="20">
        <v>2.9739776951672861</v>
      </c>
      <c r="M629" s="19">
        <v>0</v>
      </c>
      <c r="N629" s="20">
        <v>0</v>
      </c>
      <c r="O629" s="20">
        <v>15</v>
      </c>
      <c r="P629" s="118">
        <v>80</v>
      </c>
      <c r="Q629" s="20">
        <v>2.2138228941684663</v>
      </c>
      <c r="R629" s="19">
        <v>12</v>
      </c>
      <c r="S629" s="20">
        <v>1.5604681404421328</v>
      </c>
      <c r="T629" s="19">
        <v>6</v>
      </c>
      <c r="U629" s="20">
        <v>1.6574585635359116</v>
      </c>
      <c r="V629" s="19">
        <v>15</v>
      </c>
      <c r="W629" s="20">
        <v>3.6855036855036856</v>
      </c>
      <c r="X629" s="19">
        <v>25</v>
      </c>
      <c r="Y629" s="20">
        <v>3.2383419689119166</v>
      </c>
      <c r="Z629" s="20">
        <v>6.0945273631840795</v>
      </c>
      <c r="AA629" s="20">
        <v>85.074626865671647</v>
      </c>
      <c r="AB629" s="19">
        <v>142</v>
      </c>
      <c r="AC629" s="20">
        <v>15.587266739846322</v>
      </c>
      <c r="AD629" s="20">
        <v>66.451612903225808</v>
      </c>
      <c r="AE629" s="20">
        <v>71.555555555555543</v>
      </c>
      <c r="AF629" s="20">
        <v>47.154471544715449</v>
      </c>
      <c r="AG629" s="20">
        <v>77.5</v>
      </c>
      <c r="AH629" s="20">
        <v>7.227332457293036</v>
      </c>
      <c r="AI629" s="20">
        <v>67.674113009198422</v>
      </c>
      <c r="AJ629" s="3">
        <v>179.34782608695653</v>
      </c>
      <c r="AK629" s="6">
        <v>219</v>
      </c>
      <c r="AL629" s="6">
        <v>755</v>
      </c>
      <c r="AM629" s="6">
        <v>47</v>
      </c>
      <c r="AN629" s="6">
        <v>69</v>
      </c>
      <c r="AO629" s="6">
        <v>0</v>
      </c>
      <c r="AP629" s="6">
        <v>19</v>
      </c>
      <c r="AQ629" s="6">
        <v>732</v>
      </c>
      <c r="AR629" s="6">
        <v>1069</v>
      </c>
      <c r="AS629" s="6">
        <v>56.471209720021129</v>
      </c>
      <c r="AT629" s="138">
        <v>6</v>
      </c>
      <c r="AU629" s="138">
        <v>0</v>
      </c>
      <c r="AV629" s="138">
        <v>41</v>
      </c>
      <c r="AW629" s="138">
        <v>20</v>
      </c>
      <c r="AX629" s="138">
        <v>67</v>
      </c>
      <c r="AY629" s="6">
        <v>64.83390607101947</v>
      </c>
      <c r="AZ629" s="6">
        <v>3</v>
      </c>
      <c r="BA629" s="6">
        <v>0.37593984962406013</v>
      </c>
      <c r="BB629" s="6">
        <v>3</v>
      </c>
      <c r="BC629" s="6">
        <v>11</v>
      </c>
      <c r="BD629" s="6">
        <v>0.56352459016393441</v>
      </c>
      <c r="BE629" s="6">
        <v>0</v>
      </c>
      <c r="BF629" s="6">
        <v>0</v>
      </c>
      <c r="BG629" s="6">
        <v>0</v>
      </c>
      <c r="BH629" s="6">
        <v>0</v>
      </c>
      <c r="BI629" s="6">
        <v>0</v>
      </c>
      <c r="BJ629" s="6">
        <v>0</v>
      </c>
      <c r="BK629" s="6">
        <v>960</v>
      </c>
    </row>
    <row r="630" spans="1:63" x14ac:dyDescent="0.35">
      <c r="A630" s="28">
        <v>624</v>
      </c>
      <c r="C630" s="18" t="s">
        <v>28</v>
      </c>
      <c r="D630" s="15">
        <v>543</v>
      </c>
      <c r="E630" s="19">
        <v>4</v>
      </c>
      <c r="F630" s="19">
        <v>19</v>
      </c>
      <c r="G630" s="19">
        <v>65</v>
      </c>
      <c r="H630" s="19">
        <v>433</v>
      </c>
      <c r="I630" s="19">
        <v>26</v>
      </c>
      <c r="J630" s="20">
        <v>54.696132596685089</v>
      </c>
      <c r="K630" s="20">
        <v>48</v>
      </c>
      <c r="L630" s="20">
        <v>16.382252559726961</v>
      </c>
      <c r="M630" s="19">
        <v>7</v>
      </c>
      <c r="N630" s="20">
        <v>23.333333333333332</v>
      </c>
      <c r="O630" s="20">
        <v>90</v>
      </c>
      <c r="P630" s="20">
        <v>96.551724137931032</v>
      </c>
      <c r="Q630" s="20">
        <v>40.522875816993462</v>
      </c>
      <c r="R630" s="19">
        <v>9</v>
      </c>
      <c r="S630" s="20">
        <v>23.076923076923077</v>
      </c>
      <c r="T630" s="19">
        <v>3</v>
      </c>
      <c r="U630" s="20">
        <v>16.666666666666664</v>
      </c>
      <c r="V630" s="19">
        <v>0</v>
      </c>
      <c r="W630" s="20">
        <v>0</v>
      </c>
      <c r="X630" s="19">
        <v>3</v>
      </c>
      <c r="Y630" s="20">
        <v>9.375</v>
      </c>
      <c r="Z630" s="20">
        <v>34.210526315789473</v>
      </c>
      <c r="AA630" s="20">
        <v>18.421052631578945</v>
      </c>
      <c r="AB630" s="19">
        <v>72</v>
      </c>
      <c r="AC630" s="20">
        <v>28.458498023715418</v>
      </c>
      <c r="AD630" s="20">
        <v>54.3010752688172</v>
      </c>
      <c r="AE630" s="20">
        <v>28.767123287671232</v>
      </c>
      <c r="AF630" s="20">
        <v>65</v>
      </c>
      <c r="AG630" s="20">
        <v>40</v>
      </c>
      <c r="AH630" s="20">
        <v>34.482758620689658</v>
      </c>
      <c r="AI630" s="20">
        <v>25.287356321839084</v>
      </c>
      <c r="AJ630" s="3">
        <v>355.26315789473688</v>
      </c>
      <c r="AK630" s="6">
        <v>0</v>
      </c>
      <c r="AL630" s="6">
        <v>0</v>
      </c>
      <c r="AM630" s="6">
        <v>0</v>
      </c>
      <c r="AN630" s="6">
        <v>515</v>
      </c>
      <c r="AO630" s="6">
        <v>0</v>
      </c>
      <c r="AP630" s="6">
        <v>0</v>
      </c>
      <c r="AQ630" s="6">
        <v>6</v>
      </c>
      <c r="AR630" s="6">
        <v>47</v>
      </c>
      <c r="AS630" s="6">
        <v>9.2519685039370074</v>
      </c>
      <c r="AT630" s="138">
        <v>16</v>
      </c>
      <c r="AU630" s="138">
        <v>3</v>
      </c>
      <c r="AV630" s="138">
        <v>0</v>
      </c>
      <c r="AW630" s="138">
        <v>0</v>
      </c>
      <c r="AX630" s="138">
        <v>19</v>
      </c>
      <c r="AY630" s="6">
        <v>96.900826446281002</v>
      </c>
      <c r="AZ630" s="6">
        <v>0</v>
      </c>
      <c r="BA630" s="6">
        <v>0</v>
      </c>
      <c r="BB630" s="6">
        <v>4</v>
      </c>
      <c r="BC630" s="6">
        <v>104</v>
      </c>
      <c r="BD630" s="6">
        <v>19.622641509433965</v>
      </c>
      <c r="BE630" s="6">
        <v>3</v>
      </c>
      <c r="BF630" s="6">
        <v>4.4776119402985071</v>
      </c>
      <c r="BG630" s="6">
        <v>73</v>
      </c>
      <c r="BH630" s="6">
        <v>17.505995203836928</v>
      </c>
      <c r="BI630" s="6">
        <v>20</v>
      </c>
      <c r="BJ630" s="6">
        <v>86.956521739130437</v>
      </c>
      <c r="BK630" s="6">
        <v>65</v>
      </c>
    </row>
    <row r="631" spans="1:63" x14ac:dyDescent="0.35">
      <c r="A631" s="28">
        <v>625</v>
      </c>
      <c r="C631" s="18" t="s">
        <v>25</v>
      </c>
      <c r="D631" s="15">
        <v>674</v>
      </c>
      <c r="E631" s="19">
        <v>0</v>
      </c>
      <c r="F631" s="19">
        <v>8</v>
      </c>
      <c r="G631" s="19">
        <v>178</v>
      </c>
      <c r="H631" s="19">
        <v>465</v>
      </c>
      <c r="I631" s="19">
        <v>21</v>
      </c>
      <c r="J631" s="20">
        <v>48.219584569732937</v>
      </c>
      <c r="K631" s="20">
        <v>23</v>
      </c>
      <c r="L631" s="20">
        <v>6.0846560846560847</v>
      </c>
      <c r="M631" s="19">
        <v>0</v>
      </c>
      <c r="N631" s="20">
        <v>0</v>
      </c>
      <c r="O631" s="20">
        <v>8</v>
      </c>
      <c r="P631" s="20">
        <v>75</v>
      </c>
      <c r="Q631" s="20">
        <v>2.018633540372671</v>
      </c>
      <c r="R631" s="19">
        <v>0</v>
      </c>
      <c r="S631" s="20">
        <v>0</v>
      </c>
      <c r="T631" s="19">
        <v>0</v>
      </c>
      <c r="U631" s="20">
        <v>0</v>
      </c>
      <c r="V631" s="19">
        <v>0</v>
      </c>
      <c r="W631" s="20">
        <v>0</v>
      </c>
      <c r="X631" s="19">
        <v>0</v>
      </c>
      <c r="Y631" s="20">
        <v>0</v>
      </c>
      <c r="Z631" s="20">
        <v>8.9430894308943092</v>
      </c>
      <c r="AA631" s="20">
        <v>83.468834688346888</v>
      </c>
      <c r="AB631" s="19">
        <v>65</v>
      </c>
      <c r="AC631" s="20">
        <v>12.795275590551181</v>
      </c>
      <c r="AD631" s="20">
        <v>83.75</v>
      </c>
      <c r="AE631" s="20">
        <v>82.017543859649123</v>
      </c>
      <c r="AF631" s="20">
        <v>68.421052631578945</v>
      </c>
      <c r="AG631" s="20">
        <v>88.554216867469876</v>
      </c>
      <c r="AH631" s="20">
        <v>11.011235955056179</v>
      </c>
      <c r="AI631" s="20">
        <v>60.449438202247194</v>
      </c>
      <c r="AJ631" s="3">
        <v>911.90476190476193</v>
      </c>
      <c r="AK631" s="6">
        <v>299</v>
      </c>
      <c r="AL631" s="6">
        <v>163</v>
      </c>
      <c r="AM631" s="6">
        <v>69</v>
      </c>
      <c r="AN631" s="6">
        <v>26</v>
      </c>
      <c r="AO631" s="6">
        <v>0</v>
      </c>
      <c r="AP631" s="6">
        <v>0</v>
      </c>
      <c r="AQ631" s="6">
        <v>84</v>
      </c>
      <c r="AR631" s="6">
        <v>266</v>
      </c>
      <c r="AS631" s="6">
        <v>40.86021505376344</v>
      </c>
      <c r="AT631" s="138">
        <v>3</v>
      </c>
      <c r="AU631" s="138">
        <v>0</v>
      </c>
      <c r="AV631" s="138">
        <v>7</v>
      </c>
      <c r="AW631" s="138">
        <v>5</v>
      </c>
      <c r="AX631" s="138">
        <v>15</v>
      </c>
      <c r="AY631" s="6">
        <v>72.588832487309645</v>
      </c>
      <c r="AZ631" s="6">
        <v>0</v>
      </c>
      <c r="BA631" s="6">
        <v>0</v>
      </c>
      <c r="BB631" s="6">
        <v>5</v>
      </c>
      <c r="BC631" s="6">
        <v>8</v>
      </c>
      <c r="BD631" s="6">
        <v>1.1887072808320951</v>
      </c>
      <c r="BE631" s="6">
        <v>0</v>
      </c>
      <c r="BF631" s="6">
        <v>0</v>
      </c>
      <c r="BG631" s="6">
        <v>3</v>
      </c>
      <c r="BH631" s="6">
        <v>0.64655172413793105</v>
      </c>
      <c r="BI631" s="6">
        <v>0</v>
      </c>
      <c r="BJ631" s="6">
        <v>0</v>
      </c>
      <c r="BK631" s="6">
        <v>178</v>
      </c>
    </row>
    <row r="632" spans="1:63" x14ac:dyDescent="0.35">
      <c r="A632" s="28">
        <v>626</v>
      </c>
      <c r="C632" s="18" t="s">
        <v>11</v>
      </c>
      <c r="D632" s="15">
        <v>199</v>
      </c>
      <c r="E632" s="19">
        <v>4</v>
      </c>
      <c r="F632" s="19">
        <v>8</v>
      </c>
      <c r="G632" s="19">
        <v>35</v>
      </c>
      <c r="H632" s="19">
        <v>116</v>
      </c>
      <c r="I632" s="19">
        <v>16</v>
      </c>
      <c r="J632" s="20">
        <v>54.651162790697668</v>
      </c>
      <c r="K632" s="20">
        <v>11</v>
      </c>
      <c r="L632" s="20">
        <v>12.643678160919542</v>
      </c>
      <c r="M632" s="19">
        <v>3</v>
      </c>
      <c r="N632" s="20">
        <v>17.647058823529413</v>
      </c>
      <c r="O632" s="20">
        <v>16</v>
      </c>
      <c r="P632" s="20">
        <v>77.272727272727266</v>
      </c>
      <c r="Q632" s="20">
        <v>20.27972027972028</v>
      </c>
      <c r="R632" s="19">
        <v>4</v>
      </c>
      <c r="S632" s="20">
        <v>17.391304347826086</v>
      </c>
      <c r="T632" s="19">
        <v>0</v>
      </c>
      <c r="U632" s="20">
        <v>0</v>
      </c>
      <c r="V632" s="19">
        <v>0</v>
      </c>
      <c r="W632" s="20">
        <v>0</v>
      </c>
      <c r="X632" s="19">
        <v>6</v>
      </c>
      <c r="Y632" s="20">
        <v>25</v>
      </c>
      <c r="Z632" s="20">
        <v>22.666666666666664</v>
      </c>
      <c r="AA632" s="20">
        <v>33.333333333333329</v>
      </c>
      <c r="AB632" s="19">
        <v>26</v>
      </c>
      <c r="AC632" s="20">
        <v>34.666666666666671</v>
      </c>
      <c r="AD632" s="20">
        <v>40</v>
      </c>
      <c r="AE632" s="20">
        <v>23.4375</v>
      </c>
      <c r="AF632" s="20">
        <v>42.857142857142854</v>
      </c>
      <c r="AG632" s="20">
        <v>31.395348837209301</v>
      </c>
      <c r="AH632" s="20">
        <v>31.914893617021278</v>
      </c>
      <c r="AI632" s="20">
        <v>8.5106382978723403</v>
      </c>
      <c r="AJ632" s="3">
        <v>315</v>
      </c>
      <c r="AK632" s="6">
        <v>0</v>
      </c>
      <c r="AL632" s="6">
        <v>41</v>
      </c>
      <c r="AM632" s="6">
        <v>0</v>
      </c>
      <c r="AN632" s="6">
        <v>106</v>
      </c>
      <c r="AO632" s="6">
        <v>0</v>
      </c>
      <c r="AP632" s="6">
        <v>0</v>
      </c>
      <c r="AQ632" s="6">
        <v>10</v>
      </c>
      <c r="AR632" s="6">
        <v>27</v>
      </c>
      <c r="AS632" s="6">
        <v>16.981132075471699</v>
      </c>
      <c r="AT632" s="138">
        <v>0</v>
      </c>
      <c r="AU632" s="138">
        <v>5</v>
      </c>
      <c r="AV632" s="138">
        <v>0</v>
      </c>
      <c r="AW632" s="138">
        <v>0</v>
      </c>
      <c r="AX632" s="138">
        <v>5</v>
      </c>
      <c r="AY632" s="6">
        <v>96.575342465753423</v>
      </c>
      <c r="AZ632" s="6">
        <v>0</v>
      </c>
      <c r="BA632" s="6">
        <v>0</v>
      </c>
      <c r="BB632" s="6">
        <v>0</v>
      </c>
      <c r="BC632" s="6">
        <v>31</v>
      </c>
      <c r="BD632" s="6">
        <v>19.375</v>
      </c>
      <c r="BE632" s="6">
        <v>0</v>
      </c>
      <c r="BF632" s="6">
        <v>0</v>
      </c>
      <c r="BG632" s="6">
        <v>28</v>
      </c>
      <c r="BH632" s="6">
        <v>24.778761061946902</v>
      </c>
      <c r="BI632" s="6">
        <v>8</v>
      </c>
      <c r="BJ632" s="6">
        <v>61.53846153846154</v>
      </c>
      <c r="BK632" s="6">
        <v>35</v>
      </c>
    </row>
    <row r="633" spans="1:63" x14ac:dyDescent="0.35">
      <c r="A633" s="28">
        <v>627</v>
      </c>
      <c r="C633" s="18" t="s">
        <v>281</v>
      </c>
      <c r="D633" s="15">
        <v>54</v>
      </c>
      <c r="E633" s="19">
        <v>0</v>
      </c>
      <c r="F633" s="19">
        <v>0</v>
      </c>
      <c r="G633" s="19">
        <v>8</v>
      </c>
      <c r="H633" s="19">
        <v>34</v>
      </c>
      <c r="I633" s="19">
        <v>16</v>
      </c>
      <c r="J633" s="20">
        <v>55.555555555555557</v>
      </c>
      <c r="K633" s="20">
        <v>0</v>
      </c>
      <c r="L633" s="20">
        <v>0</v>
      </c>
      <c r="M633" s="19">
        <v>0</v>
      </c>
      <c r="N633" s="20">
        <v>0</v>
      </c>
      <c r="O633" s="20">
        <v>7</v>
      </c>
      <c r="P633" s="20">
        <v>100</v>
      </c>
      <c r="Q633" s="20">
        <v>37.735849056603776</v>
      </c>
      <c r="R633" s="19">
        <v>0</v>
      </c>
      <c r="S633" s="20">
        <v>0</v>
      </c>
      <c r="T633" s="19">
        <v>0</v>
      </c>
      <c r="U633" s="20">
        <v>0</v>
      </c>
      <c r="V633" s="19">
        <v>0</v>
      </c>
      <c r="W633" s="118">
        <v>0</v>
      </c>
      <c r="X633" s="19">
        <v>0</v>
      </c>
      <c r="Y633" s="20">
        <v>0</v>
      </c>
      <c r="Z633" s="20">
        <v>38.888888888888893</v>
      </c>
      <c r="AA633" s="20">
        <v>44.444444444444443</v>
      </c>
      <c r="AB633" s="19">
        <v>6</v>
      </c>
      <c r="AC633" s="20">
        <v>21.428571428571427</v>
      </c>
      <c r="AD633" s="20">
        <v>72.222222222222214</v>
      </c>
      <c r="AE633" s="20">
        <v>61.111111111111114</v>
      </c>
      <c r="AF633" s="20">
        <v>0</v>
      </c>
      <c r="AG633" s="20">
        <v>70.967741935483872</v>
      </c>
      <c r="AH633" s="20">
        <v>41.17647058823529</v>
      </c>
      <c r="AI633" s="20">
        <v>58.82352941176471</v>
      </c>
      <c r="AJ633" s="3">
        <v>516.66666666666663</v>
      </c>
      <c r="AK633" s="6">
        <v>6</v>
      </c>
      <c r="AL633" s="6">
        <v>35</v>
      </c>
      <c r="AM633" s="6">
        <v>0</v>
      </c>
      <c r="AN633" s="6">
        <v>0</v>
      </c>
      <c r="AO633" s="6">
        <v>0</v>
      </c>
      <c r="AP633" s="6">
        <v>3</v>
      </c>
      <c r="AQ633" s="6">
        <v>14</v>
      </c>
      <c r="AR633" s="6">
        <v>0</v>
      </c>
      <c r="AS633" s="6">
        <v>0</v>
      </c>
      <c r="AT633" s="138"/>
      <c r="AU633" s="138"/>
      <c r="AV633" s="138"/>
      <c r="AW633" s="138"/>
      <c r="AX633" s="138"/>
      <c r="AY633" s="6">
        <v>38.333333333333336</v>
      </c>
      <c r="AZ633" s="6">
        <v>0</v>
      </c>
      <c r="BA633" s="6">
        <v>0</v>
      </c>
      <c r="BB633" s="6">
        <v>0</v>
      </c>
      <c r="BC633" s="6">
        <v>12</v>
      </c>
      <c r="BD633" s="6">
        <v>21.818181818181817</v>
      </c>
      <c r="BE633" s="6">
        <v>0</v>
      </c>
      <c r="BF633" s="6">
        <v>0</v>
      </c>
      <c r="BG633" s="6">
        <v>8</v>
      </c>
      <c r="BH633" s="6">
        <v>21.621621621621621</v>
      </c>
      <c r="BI633" s="6">
        <v>7</v>
      </c>
      <c r="BJ633" s="6">
        <v>58.333333333333336</v>
      </c>
      <c r="BK633" s="6">
        <v>8</v>
      </c>
    </row>
    <row r="634" spans="1:63" x14ac:dyDescent="0.35">
      <c r="A634" s="28">
        <v>628</v>
      </c>
      <c r="C634" s="18" t="s">
        <v>14</v>
      </c>
      <c r="D634" s="15">
        <v>252</v>
      </c>
      <c r="E634" s="19">
        <v>0</v>
      </c>
      <c r="F634" s="19">
        <v>0</v>
      </c>
      <c r="G634" s="19">
        <v>19</v>
      </c>
      <c r="H634" s="19">
        <v>209</v>
      </c>
      <c r="I634" s="19">
        <v>25</v>
      </c>
      <c r="J634" s="20">
        <v>42.063492063492063</v>
      </c>
      <c r="K634" s="20">
        <v>21</v>
      </c>
      <c r="L634" s="20">
        <v>15.217391304347828</v>
      </c>
      <c r="M634" s="19">
        <v>0</v>
      </c>
      <c r="N634" s="20">
        <v>0</v>
      </c>
      <c r="O634" s="20">
        <v>25</v>
      </c>
      <c r="P634" s="20">
        <v>84</v>
      </c>
      <c r="Q634" s="20">
        <v>20.481927710843372</v>
      </c>
      <c r="R634" s="19">
        <v>0</v>
      </c>
      <c r="S634" s="20">
        <v>0</v>
      </c>
      <c r="T634" s="19">
        <v>0</v>
      </c>
      <c r="U634" s="20">
        <v>0</v>
      </c>
      <c r="V634" s="19">
        <v>0</v>
      </c>
      <c r="W634" s="20">
        <v>0</v>
      </c>
      <c r="X634" s="19">
        <v>0</v>
      </c>
      <c r="Y634" s="20">
        <v>0</v>
      </c>
      <c r="Z634" s="20">
        <v>12.949640287769784</v>
      </c>
      <c r="AA634" s="20">
        <v>62.589928057553955</v>
      </c>
      <c r="AB634" s="19">
        <v>22</v>
      </c>
      <c r="AC634" s="20">
        <v>14.102564102564102</v>
      </c>
      <c r="AD634" s="20">
        <v>71.304347826086953</v>
      </c>
      <c r="AE634" s="20">
        <v>48.913043478260867</v>
      </c>
      <c r="AF634" s="20">
        <v>65</v>
      </c>
      <c r="AG634" s="20">
        <v>59.859154929577464</v>
      </c>
      <c r="AH634" s="20">
        <v>28.260869565217391</v>
      </c>
      <c r="AI634" s="20">
        <v>47.826086956521742</v>
      </c>
      <c r="AJ634" s="3">
        <v>578.125</v>
      </c>
      <c r="AK634" s="6">
        <v>0</v>
      </c>
      <c r="AL634" s="6">
        <v>5</v>
      </c>
      <c r="AM634" s="6">
        <v>0</v>
      </c>
      <c r="AN634" s="6">
        <v>120</v>
      </c>
      <c r="AO634" s="6">
        <v>0</v>
      </c>
      <c r="AP634" s="6">
        <v>0</v>
      </c>
      <c r="AQ634" s="6">
        <v>93</v>
      </c>
      <c r="AR634" s="6">
        <v>56</v>
      </c>
      <c r="AS634" s="6">
        <v>24.561403508771928</v>
      </c>
      <c r="AT634" s="138">
        <v>2</v>
      </c>
      <c r="AU634" s="138">
        <v>0</v>
      </c>
      <c r="AV634" s="138">
        <v>1</v>
      </c>
      <c r="AW634" s="138">
        <v>6</v>
      </c>
      <c r="AX634" s="138">
        <v>9</v>
      </c>
      <c r="AY634" s="6">
        <v>80.530973451327441</v>
      </c>
      <c r="AZ634" s="6">
        <v>3</v>
      </c>
      <c r="BA634" s="6">
        <v>2.1897810218978102</v>
      </c>
      <c r="BB634" s="6">
        <v>11</v>
      </c>
      <c r="BC634" s="6">
        <v>42</v>
      </c>
      <c r="BD634" s="6">
        <v>17.355371900826448</v>
      </c>
      <c r="BE634" s="6">
        <v>5</v>
      </c>
      <c r="BF634" s="6">
        <v>29.411764705882355</v>
      </c>
      <c r="BG634" s="6">
        <v>26</v>
      </c>
      <c r="BH634" s="6">
        <v>12.935323383084576</v>
      </c>
      <c r="BI634" s="6">
        <v>8</v>
      </c>
      <c r="BJ634" s="6">
        <v>42.105263157894733</v>
      </c>
      <c r="BK634" s="6">
        <v>19</v>
      </c>
    </row>
    <row r="635" spans="1:63" x14ac:dyDescent="0.35">
      <c r="A635" s="28">
        <v>629</v>
      </c>
      <c r="C635" s="18" t="s">
        <v>18</v>
      </c>
      <c r="D635" s="15">
        <v>1894</v>
      </c>
      <c r="E635" s="19">
        <v>12</v>
      </c>
      <c r="F635" s="19">
        <v>38</v>
      </c>
      <c r="G635" s="19">
        <v>558</v>
      </c>
      <c r="H635" s="19">
        <v>1142</v>
      </c>
      <c r="I635" s="19">
        <v>158</v>
      </c>
      <c r="J635" s="20">
        <v>59.767687434002113</v>
      </c>
      <c r="K635" s="20">
        <v>68</v>
      </c>
      <c r="L635" s="20">
        <v>9.8265895953757223</v>
      </c>
      <c r="M635" s="19">
        <v>9</v>
      </c>
      <c r="N635" s="20">
        <v>2.5862068965517242</v>
      </c>
      <c r="O635" s="20">
        <v>154</v>
      </c>
      <c r="P635" s="20">
        <v>89.808917197452232</v>
      </c>
      <c r="Q635" s="20">
        <v>17.383820998278829</v>
      </c>
      <c r="R635" s="19">
        <v>6</v>
      </c>
      <c r="S635" s="20">
        <v>1.5665796344647518</v>
      </c>
      <c r="T635" s="19">
        <v>5</v>
      </c>
      <c r="U635" s="20">
        <v>3.7878787878787881</v>
      </c>
      <c r="V635" s="19">
        <v>13</v>
      </c>
      <c r="W635" s="20">
        <v>5.394190871369295</v>
      </c>
      <c r="X635" s="19">
        <v>19</v>
      </c>
      <c r="Y635" s="20">
        <v>4.9350649350649354</v>
      </c>
      <c r="Z635" s="20">
        <v>13.293943870014772</v>
      </c>
      <c r="AA635" s="20">
        <v>62.186115214180205</v>
      </c>
      <c r="AB635" s="19">
        <v>168</v>
      </c>
      <c r="AC635" s="20">
        <v>16.390243902439025</v>
      </c>
      <c r="AD635" s="20">
        <v>63.541666666666664</v>
      </c>
      <c r="AE635" s="20">
        <v>57.404580152671755</v>
      </c>
      <c r="AF635" s="20">
        <v>46.842105263157897</v>
      </c>
      <c r="AG635" s="20">
        <v>63.545150501672239</v>
      </c>
      <c r="AH635" s="20">
        <v>21.822541966426858</v>
      </c>
      <c r="AI635" s="20">
        <v>39.4484412470024</v>
      </c>
      <c r="AJ635" s="3">
        <v>393.08755760368661</v>
      </c>
      <c r="AK635" s="6">
        <v>724</v>
      </c>
      <c r="AL635" s="6">
        <v>289</v>
      </c>
      <c r="AM635" s="6">
        <v>0</v>
      </c>
      <c r="AN635" s="6">
        <v>0</v>
      </c>
      <c r="AO635" s="6">
        <v>0</v>
      </c>
      <c r="AP635" s="6">
        <v>12</v>
      </c>
      <c r="AQ635" s="6">
        <v>781</v>
      </c>
      <c r="AR635" s="6">
        <v>631</v>
      </c>
      <c r="AS635" s="6">
        <v>34.556407447973712</v>
      </c>
      <c r="AT635" s="138">
        <v>15</v>
      </c>
      <c r="AU635" s="138">
        <v>0</v>
      </c>
      <c r="AV635" s="138">
        <v>22</v>
      </c>
      <c r="AW635" s="138">
        <v>5</v>
      </c>
      <c r="AX635" s="138">
        <v>42</v>
      </c>
      <c r="AY635" s="6">
        <v>67.699368904188191</v>
      </c>
      <c r="AZ635" s="6">
        <v>6</v>
      </c>
      <c r="BA635" s="6">
        <v>0.89020771513353114</v>
      </c>
      <c r="BB635" s="6">
        <v>39</v>
      </c>
      <c r="BC635" s="6">
        <v>446</v>
      </c>
      <c r="BD635" s="6">
        <v>23.888591322978041</v>
      </c>
      <c r="BE635" s="6">
        <v>49</v>
      </c>
      <c r="BF635" s="6">
        <v>8.7813620071684575</v>
      </c>
      <c r="BG635" s="6">
        <v>280</v>
      </c>
      <c r="BH635" s="6">
        <v>24.911032028469752</v>
      </c>
      <c r="BI635" s="6">
        <v>124</v>
      </c>
      <c r="BJ635" s="6">
        <v>81.045751633986924</v>
      </c>
      <c r="BK635" s="6">
        <v>558</v>
      </c>
    </row>
    <row r="636" spans="1:63" x14ac:dyDescent="0.35">
      <c r="A636" s="28">
        <v>630</v>
      </c>
      <c r="C636" s="18"/>
      <c r="D636" s="15"/>
      <c r="E636" s="19"/>
      <c r="F636" s="19"/>
      <c r="G636" s="19"/>
      <c r="H636" s="19"/>
      <c r="I636" s="19"/>
      <c r="J636" s="20"/>
      <c r="K636" s="20"/>
      <c r="L636" s="20"/>
      <c r="M636" s="19"/>
      <c r="N636" s="20"/>
      <c r="O636" s="20"/>
      <c r="P636" s="20"/>
      <c r="Q636" s="20"/>
      <c r="R636" s="19"/>
      <c r="S636" s="20"/>
      <c r="T636" s="19">
        <v>362</v>
      </c>
      <c r="U636" s="20">
        <v>4.7178417828750163</v>
      </c>
      <c r="V636" s="19">
        <v>503</v>
      </c>
      <c r="W636" s="20">
        <v>5.2070393374741206</v>
      </c>
      <c r="X636" s="19">
        <v>865</v>
      </c>
      <c r="Y636" s="20">
        <v>4.9922086916373285</v>
      </c>
      <c r="Z636" s="20">
        <v>10.215808404245987</v>
      </c>
      <c r="AA636" s="20">
        <v>73.137994560926401</v>
      </c>
      <c r="AB636" s="19">
        <v>4849</v>
      </c>
      <c r="AC636" s="20">
        <v>18.135238237714116</v>
      </c>
      <c r="AD636" s="20">
        <v>71.947652040030789</v>
      </c>
      <c r="AE636" s="20">
        <v>60.35393178250321</v>
      </c>
      <c r="AF636" s="20">
        <v>56.564283772764334</v>
      </c>
      <c r="AG636" s="20">
        <v>74.109662679747345</v>
      </c>
      <c r="AH636" s="20">
        <v>17.114562023433141</v>
      </c>
      <c r="AI636" s="20">
        <v>51.901618002603676</v>
      </c>
      <c r="AJ636" s="3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>
        <v>82.743077913715396</v>
      </c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</row>
    <row r="637" spans="1:63" x14ac:dyDescent="0.35">
      <c r="A637" s="28">
        <v>631</v>
      </c>
      <c r="B637" s="21" t="s">
        <v>59</v>
      </c>
      <c r="C637" s="18" t="s">
        <v>26</v>
      </c>
      <c r="D637" s="15">
        <v>141</v>
      </c>
      <c r="E637" s="19">
        <v>0</v>
      </c>
      <c r="F637" s="19">
        <v>5</v>
      </c>
      <c r="G637" s="19">
        <v>18</v>
      </c>
      <c r="H637" s="19">
        <v>114</v>
      </c>
      <c r="I637" s="19">
        <v>5</v>
      </c>
      <c r="J637" s="20">
        <v>49.645390070921984</v>
      </c>
      <c r="K637" s="20">
        <v>14</v>
      </c>
      <c r="L637" s="20">
        <v>18.666666666666668</v>
      </c>
      <c r="M637" s="19">
        <v>0</v>
      </c>
      <c r="N637" s="20">
        <v>0</v>
      </c>
      <c r="O637" s="20">
        <v>4</v>
      </c>
      <c r="P637" s="20">
        <v>100</v>
      </c>
      <c r="Q637" s="20">
        <v>20.610687022900763</v>
      </c>
      <c r="R637" s="19">
        <v>0</v>
      </c>
      <c r="S637" s="20">
        <v>0</v>
      </c>
      <c r="T637" s="19">
        <v>3</v>
      </c>
      <c r="U637" s="20">
        <v>50</v>
      </c>
      <c r="V637" s="19">
        <v>0</v>
      </c>
      <c r="W637" s="20">
        <v>0</v>
      </c>
      <c r="X637" s="19">
        <v>0</v>
      </c>
      <c r="Y637" s="20">
        <v>0</v>
      </c>
      <c r="Z637" s="20">
        <v>36</v>
      </c>
      <c r="AA637" s="20">
        <v>18.666666666666668</v>
      </c>
      <c r="AB637" s="19">
        <v>18</v>
      </c>
      <c r="AC637" s="20">
        <v>20.454545454545457</v>
      </c>
      <c r="AD637" s="20">
        <v>69.090909090909093</v>
      </c>
      <c r="AE637" s="20">
        <v>38.983050847457626</v>
      </c>
      <c r="AF637" s="20">
        <v>42.857142857142854</v>
      </c>
      <c r="AG637" s="20">
        <v>58.585858585858588</v>
      </c>
      <c r="AH637" s="20">
        <v>51.724137931034484</v>
      </c>
      <c r="AI637" s="20">
        <v>13.793103448275861</v>
      </c>
      <c r="AJ637" s="3">
        <v>575</v>
      </c>
      <c r="AK637" s="6">
        <v>0</v>
      </c>
      <c r="AL637" s="6">
        <v>0</v>
      </c>
      <c r="AM637" s="6">
        <v>0</v>
      </c>
      <c r="AN637" s="6">
        <v>118</v>
      </c>
      <c r="AO637" s="6">
        <v>0</v>
      </c>
      <c r="AP637" s="6">
        <v>0</v>
      </c>
      <c r="AQ637" s="6">
        <v>10</v>
      </c>
      <c r="AR637" s="6">
        <v>12</v>
      </c>
      <c r="AS637" s="6">
        <v>8.6330935251798557</v>
      </c>
      <c r="AT637" s="138">
        <v>10</v>
      </c>
      <c r="AU637" s="138">
        <v>0</v>
      </c>
      <c r="AV637" s="138">
        <v>0</v>
      </c>
      <c r="AW637" s="138">
        <v>0</v>
      </c>
      <c r="AX637" s="138">
        <v>10</v>
      </c>
      <c r="AY637" s="6">
        <v>14.074074074074074</v>
      </c>
      <c r="AZ637" s="6">
        <v>4</v>
      </c>
      <c r="BA637" s="6">
        <v>5.1282051282051277</v>
      </c>
      <c r="BB637" s="6">
        <v>0</v>
      </c>
      <c r="BC637" s="6">
        <v>21</v>
      </c>
      <c r="BD637" s="6">
        <v>15.217391304347828</v>
      </c>
      <c r="BE637" s="6">
        <v>0</v>
      </c>
      <c r="BF637" s="6">
        <v>0</v>
      </c>
      <c r="BG637" s="6">
        <v>17</v>
      </c>
      <c r="BH637" s="6">
        <v>15.596330275229359</v>
      </c>
      <c r="BI637" s="6">
        <v>6</v>
      </c>
      <c r="BJ637" s="6">
        <v>66.666666666666657</v>
      </c>
      <c r="BK637" s="6">
        <v>18</v>
      </c>
    </row>
    <row r="638" spans="1:63" x14ac:dyDescent="0.35">
      <c r="A638" s="28">
        <v>632</v>
      </c>
      <c r="C638" s="18" t="s">
        <v>22</v>
      </c>
      <c r="D638" s="15">
        <v>209</v>
      </c>
      <c r="E638" s="19">
        <v>5</v>
      </c>
      <c r="F638" s="19">
        <v>20</v>
      </c>
      <c r="G638" s="19">
        <v>14</v>
      </c>
      <c r="H638" s="19">
        <v>170</v>
      </c>
      <c r="I638" s="19">
        <v>3</v>
      </c>
      <c r="J638" s="20">
        <v>44.019138755980862</v>
      </c>
      <c r="K638" s="20">
        <v>0</v>
      </c>
      <c r="L638" s="20">
        <v>0</v>
      </c>
      <c r="M638" s="19">
        <v>0</v>
      </c>
      <c r="N638" s="20">
        <v>0</v>
      </c>
      <c r="O638" s="20">
        <v>3</v>
      </c>
      <c r="P638" s="20">
        <v>100</v>
      </c>
      <c r="Q638" s="20">
        <v>5.7471264367816088</v>
      </c>
      <c r="R638" s="19">
        <v>0</v>
      </c>
      <c r="S638" s="20">
        <v>0</v>
      </c>
      <c r="T638" s="19">
        <v>0</v>
      </c>
      <c r="U638" s="20">
        <v>0</v>
      </c>
      <c r="V638" s="19">
        <v>0</v>
      </c>
      <c r="W638" s="118">
        <v>0</v>
      </c>
      <c r="X638" s="118">
        <v>0</v>
      </c>
      <c r="Y638" s="118">
        <v>0</v>
      </c>
      <c r="Z638" s="20">
        <v>14.87603305785124</v>
      </c>
      <c r="AA638" s="20">
        <v>64.462809917355372</v>
      </c>
      <c r="AB638" s="19">
        <v>10</v>
      </c>
      <c r="AC638" s="20">
        <v>7.3529411764705888</v>
      </c>
      <c r="AD638" s="20">
        <v>91.011235955056179</v>
      </c>
      <c r="AE638" s="20">
        <v>50.666666666666671</v>
      </c>
      <c r="AF638" s="20">
        <v>100</v>
      </c>
      <c r="AG638" s="20">
        <v>73.825503355704697</v>
      </c>
      <c r="AH638" s="20">
        <v>27.131782945736433</v>
      </c>
      <c r="AI638" s="20">
        <v>36.434108527131784</v>
      </c>
      <c r="AJ638" s="3">
        <v>840</v>
      </c>
      <c r="AK638" s="6">
        <v>3</v>
      </c>
      <c r="AL638" s="6">
        <v>23</v>
      </c>
      <c r="AM638" s="6">
        <v>16</v>
      </c>
      <c r="AN638" s="6">
        <v>148</v>
      </c>
      <c r="AO638" s="6">
        <v>0</v>
      </c>
      <c r="AP638" s="6">
        <v>0</v>
      </c>
      <c r="AQ638" s="6">
        <v>14</v>
      </c>
      <c r="AR638" s="6">
        <v>24</v>
      </c>
      <c r="AS638" s="6">
        <v>11.594202898550725</v>
      </c>
      <c r="AT638" s="138">
        <v>1</v>
      </c>
      <c r="AU638" s="138">
        <v>0</v>
      </c>
      <c r="AV638" s="138">
        <v>1</v>
      </c>
      <c r="AW638" s="138">
        <v>0</v>
      </c>
      <c r="AX638" s="138">
        <v>2</v>
      </c>
      <c r="AY638" s="6">
        <v>20.765027322404372</v>
      </c>
      <c r="AZ638" s="6">
        <v>0</v>
      </c>
      <c r="BA638" s="6">
        <v>0</v>
      </c>
      <c r="BB638" s="6">
        <v>0</v>
      </c>
      <c r="BC638" s="6">
        <v>12</v>
      </c>
      <c r="BD638" s="6">
        <v>5.8536585365853666</v>
      </c>
      <c r="BE638" s="6">
        <v>0</v>
      </c>
      <c r="BF638" s="6">
        <v>0</v>
      </c>
      <c r="BG638" s="6">
        <v>12</v>
      </c>
      <c r="BH638" s="6">
        <v>6.8965517241379306</v>
      </c>
      <c r="BI638" s="6">
        <v>0</v>
      </c>
      <c r="BJ638" s="6">
        <v>0</v>
      </c>
      <c r="BK638" s="6">
        <v>14</v>
      </c>
    </row>
    <row r="639" spans="1:63" x14ac:dyDescent="0.35">
      <c r="A639" s="28">
        <v>633</v>
      </c>
      <c r="C639" s="18" t="s">
        <v>134</v>
      </c>
      <c r="D639" s="15">
        <v>511</v>
      </c>
      <c r="E639" s="19">
        <v>0</v>
      </c>
      <c r="F639" s="19">
        <v>3</v>
      </c>
      <c r="G639" s="19">
        <v>25</v>
      </c>
      <c r="H639" s="19">
        <v>438</v>
      </c>
      <c r="I639" s="19">
        <v>46</v>
      </c>
      <c r="J639" s="20">
        <v>50.684931506849317</v>
      </c>
      <c r="K639" s="20">
        <v>21</v>
      </c>
      <c r="L639" s="20">
        <v>9.251101321585903</v>
      </c>
      <c r="M639" s="19">
        <v>5</v>
      </c>
      <c r="N639" s="20">
        <v>33.333333333333329</v>
      </c>
      <c r="O639" s="20">
        <v>31</v>
      </c>
      <c r="P639" s="20">
        <v>80</v>
      </c>
      <c r="Q639" s="20">
        <v>15.430861723446892</v>
      </c>
      <c r="R639" s="19">
        <v>0</v>
      </c>
      <c r="S639" s="20">
        <v>0</v>
      </c>
      <c r="T639" s="19">
        <v>4</v>
      </c>
      <c r="U639" s="20">
        <v>100</v>
      </c>
      <c r="V639" s="19">
        <v>5</v>
      </c>
      <c r="W639" s="20">
        <v>33.333333333333329</v>
      </c>
      <c r="X639" s="19">
        <v>5</v>
      </c>
      <c r="Y639" s="20">
        <v>31.25</v>
      </c>
      <c r="Z639" s="20">
        <v>34.722222222222221</v>
      </c>
      <c r="AA639" s="20">
        <v>24.074074074074073</v>
      </c>
      <c r="AB639" s="19">
        <v>20</v>
      </c>
      <c r="AC639" s="20">
        <v>6.1349693251533743</v>
      </c>
      <c r="AD639" s="20">
        <v>73.972602739726028</v>
      </c>
      <c r="AE639" s="20">
        <v>60.930232558139529</v>
      </c>
      <c r="AF639" s="20">
        <v>60</v>
      </c>
      <c r="AG639" s="20">
        <v>67.475728155339809</v>
      </c>
      <c r="AH639" s="20">
        <v>48.287671232876711</v>
      </c>
      <c r="AI639" s="20">
        <v>22.602739726027394</v>
      </c>
      <c r="AJ639" s="3">
        <v>697.44897959183675</v>
      </c>
      <c r="AK639" s="6">
        <v>0</v>
      </c>
      <c r="AL639" s="6">
        <v>252</v>
      </c>
      <c r="AM639" s="6">
        <v>0</v>
      </c>
      <c r="AN639" s="6">
        <v>144</v>
      </c>
      <c r="AO639" s="6">
        <v>0</v>
      </c>
      <c r="AP639" s="6">
        <v>0</v>
      </c>
      <c r="AQ639" s="6">
        <v>72</v>
      </c>
      <c r="AR639" s="6">
        <v>12</v>
      </c>
      <c r="AS639" s="6">
        <v>2.3904382470119523</v>
      </c>
      <c r="AT639" s="138">
        <v>1</v>
      </c>
      <c r="AU639" s="138">
        <v>0</v>
      </c>
      <c r="AV639" s="138">
        <v>0</v>
      </c>
      <c r="AW639" s="138">
        <v>0</v>
      </c>
      <c r="AX639" s="138">
        <v>1</v>
      </c>
      <c r="AY639" s="6">
        <v>12.373225152129818</v>
      </c>
      <c r="AZ639" s="6">
        <v>8</v>
      </c>
      <c r="BA639" s="6">
        <v>3.5555555555555554</v>
      </c>
      <c r="BB639" s="6">
        <v>5</v>
      </c>
      <c r="BC639" s="6">
        <v>91</v>
      </c>
      <c r="BD639" s="6">
        <v>18.055555555555554</v>
      </c>
      <c r="BE639" s="6">
        <v>0</v>
      </c>
      <c r="BF639" s="6">
        <v>0</v>
      </c>
      <c r="BG639" s="6">
        <v>70</v>
      </c>
      <c r="BH639" s="6">
        <v>15.981735159817351</v>
      </c>
      <c r="BI639" s="6">
        <v>23</v>
      </c>
      <c r="BJ639" s="6">
        <v>60.526315789473685</v>
      </c>
      <c r="BK639" s="6">
        <v>25</v>
      </c>
    </row>
    <row r="640" spans="1:63" x14ac:dyDescent="0.35">
      <c r="A640" s="28">
        <v>634</v>
      </c>
      <c r="C640" s="18" t="s">
        <v>137</v>
      </c>
      <c r="D640" s="15">
        <v>179</v>
      </c>
      <c r="E640" s="19">
        <v>0</v>
      </c>
      <c r="F640" s="19">
        <v>22</v>
      </c>
      <c r="G640" s="19">
        <v>47</v>
      </c>
      <c r="H640" s="19">
        <v>104</v>
      </c>
      <c r="I640" s="19">
        <v>3</v>
      </c>
      <c r="J640" s="20">
        <v>47.486033519553075</v>
      </c>
      <c r="K640" s="20">
        <v>3</v>
      </c>
      <c r="L640" s="20">
        <v>4</v>
      </c>
      <c r="M640" s="19">
        <v>3</v>
      </c>
      <c r="N640" s="20">
        <v>30</v>
      </c>
      <c r="O640" s="20">
        <v>7</v>
      </c>
      <c r="P640" s="20">
        <v>72.727272727272734</v>
      </c>
      <c r="Q640" s="20">
        <v>78.102189781021906</v>
      </c>
      <c r="R640" s="19">
        <v>15</v>
      </c>
      <c r="S640" s="20">
        <v>68.181818181818173</v>
      </c>
      <c r="T640" s="19">
        <v>0</v>
      </c>
      <c r="U640" s="20">
        <v>0</v>
      </c>
      <c r="V640" s="19">
        <v>3</v>
      </c>
      <c r="W640" s="20">
        <v>100</v>
      </c>
      <c r="X640" s="19">
        <v>6</v>
      </c>
      <c r="Y640" s="20">
        <v>22.222222222222221</v>
      </c>
      <c r="Z640" s="20">
        <v>19.402985074626866</v>
      </c>
      <c r="AA640" s="20">
        <v>0</v>
      </c>
      <c r="AB640" s="19">
        <v>4</v>
      </c>
      <c r="AC640" s="20">
        <v>6.7796610169491522</v>
      </c>
      <c r="AD640" s="20">
        <v>66</v>
      </c>
      <c r="AE640" s="20">
        <v>21.428571428571427</v>
      </c>
      <c r="AF640" s="20">
        <v>25</v>
      </c>
      <c r="AG640" s="20">
        <v>47.368421052631575</v>
      </c>
      <c r="AH640" s="20">
        <v>66.666666666666657</v>
      </c>
      <c r="AI640" s="20">
        <v>8.7719298245614024</v>
      </c>
      <c r="AJ640" s="3">
        <v>262.5</v>
      </c>
      <c r="AK640" s="6">
        <v>8</v>
      </c>
      <c r="AL640" s="6">
        <v>150</v>
      </c>
      <c r="AM640" s="6">
        <v>0</v>
      </c>
      <c r="AN640" s="6">
        <v>10</v>
      </c>
      <c r="AO640" s="6">
        <v>10</v>
      </c>
      <c r="AP640" s="6">
        <v>0</v>
      </c>
      <c r="AQ640" s="6">
        <v>0</v>
      </c>
      <c r="AR640" s="6">
        <v>70</v>
      </c>
      <c r="AS640" s="6">
        <v>39.772727272727273</v>
      </c>
      <c r="AT640" s="138">
        <v>1</v>
      </c>
      <c r="AU640" s="138">
        <v>34</v>
      </c>
      <c r="AV640" s="138">
        <v>0</v>
      </c>
      <c r="AW640" s="138">
        <v>0</v>
      </c>
      <c r="AX640" s="138">
        <v>35</v>
      </c>
      <c r="AY640" s="6">
        <v>29.239766081871345</v>
      </c>
      <c r="AZ640" s="6">
        <v>0</v>
      </c>
      <c r="BA640" s="6">
        <v>0</v>
      </c>
      <c r="BB640" s="6">
        <v>0</v>
      </c>
      <c r="BC640" s="6">
        <v>86</v>
      </c>
      <c r="BD640" s="6">
        <v>49.710982658959537</v>
      </c>
      <c r="BE640" s="6">
        <v>13</v>
      </c>
      <c r="BF640" s="6">
        <v>27.659574468085108</v>
      </c>
      <c r="BG640" s="6">
        <v>78</v>
      </c>
      <c r="BH640" s="6">
        <v>73.584905660377359</v>
      </c>
      <c r="BI640" s="6">
        <v>0</v>
      </c>
      <c r="BJ640" s="6">
        <v>0</v>
      </c>
      <c r="BK640" s="6">
        <v>47</v>
      </c>
    </row>
    <row r="641" spans="1:63" x14ac:dyDescent="0.35">
      <c r="A641" s="28">
        <v>635</v>
      </c>
      <c r="C641" s="18" t="s">
        <v>16</v>
      </c>
      <c r="D641" s="15">
        <v>52</v>
      </c>
      <c r="E641" s="19">
        <v>0</v>
      </c>
      <c r="F641" s="19">
        <v>0</v>
      </c>
      <c r="G641" s="19">
        <v>6</v>
      </c>
      <c r="H641" s="19">
        <v>45</v>
      </c>
      <c r="I641" s="19">
        <v>0</v>
      </c>
      <c r="J641" s="20">
        <v>73.076923076923066</v>
      </c>
      <c r="K641" s="20">
        <v>0</v>
      </c>
      <c r="L641" s="20">
        <v>0</v>
      </c>
      <c r="M641" s="19">
        <v>0</v>
      </c>
      <c r="N641" s="20">
        <v>0</v>
      </c>
      <c r="O641" s="20">
        <v>6</v>
      </c>
      <c r="P641" s="20">
        <v>100</v>
      </c>
      <c r="Q641" s="20">
        <v>46</v>
      </c>
      <c r="R641" s="19">
        <v>0</v>
      </c>
      <c r="S641" s="20">
        <v>0</v>
      </c>
      <c r="T641" s="19">
        <v>0</v>
      </c>
      <c r="U641" s="20">
        <v>0</v>
      </c>
      <c r="V641" s="19">
        <v>0</v>
      </c>
      <c r="W641" s="118">
        <v>0</v>
      </c>
      <c r="X641" s="19">
        <v>0</v>
      </c>
      <c r="Y641" s="20">
        <v>0</v>
      </c>
      <c r="Z641" s="20">
        <v>0</v>
      </c>
      <c r="AA641" s="20">
        <v>50</v>
      </c>
      <c r="AB641" s="19">
        <v>6</v>
      </c>
      <c r="AC641" s="20">
        <v>17.142857142857142</v>
      </c>
      <c r="AD641" s="20">
        <v>76.923076923076934</v>
      </c>
      <c r="AE641" s="20">
        <v>61.111111111111114</v>
      </c>
      <c r="AF641" s="20">
        <v>42.857142857142854</v>
      </c>
      <c r="AG641" s="20">
        <v>70.270270270270274</v>
      </c>
      <c r="AH641" s="20">
        <v>47.058823529411761</v>
      </c>
      <c r="AI641" s="20">
        <v>17.647058823529413</v>
      </c>
      <c r="AJ641" s="3">
        <v>293.18181818181819</v>
      </c>
      <c r="AK641" s="6">
        <v>32</v>
      </c>
      <c r="AL641" s="6">
        <v>3</v>
      </c>
      <c r="AM641" s="6">
        <v>0</v>
      </c>
      <c r="AN641" s="6">
        <v>0</v>
      </c>
      <c r="AO641" s="6">
        <v>0</v>
      </c>
      <c r="AP641" s="6">
        <v>0</v>
      </c>
      <c r="AQ641" s="6">
        <v>10</v>
      </c>
      <c r="AR641" s="6">
        <v>8</v>
      </c>
      <c r="AS641" s="6">
        <v>14.545454545454545</v>
      </c>
      <c r="AT641" s="138">
        <v>1</v>
      </c>
      <c r="AU641" s="138">
        <v>0</v>
      </c>
      <c r="AV641" s="138">
        <v>0</v>
      </c>
      <c r="AW641" s="138">
        <v>0</v>
      </c>
      <c r="AX641" s="138">
        <v>1</v>
      </c>
      <c r="AY641" s="6">
        <v>12</v>
      </c>
      <c r="AZ641" s="6">
        <v>0</v>
      </c>
      <c r="BA641" s="6">
        <v>0</v>
      </c>
      <c r="BB641" s="6">
        <v>0</v>
      </c>
      <c r="BC641" s="6">
        <v>12</v>
      </c>
      <c r="BD641" s="6">
        <v>24</v>
      </c>
      <c r="BE641" s="6">
        <v>0</v>
      </c>
      <c r="BF641" s="6">
        <v>0</v>
      </c>
      <c r="BG641" s="6">
        <v>10</v>
      </c>
      <c r="BH641" s="6">
        <v>22.727272727272727</v>
      </c>
      <c r="BI641" s="6">
        <v>0</v>
      </c>
      <c r="BJ641" s="6">
        <v>0</v>
      </c>
      <c r="BK641" s="6">
        <v>6</v>
      </c>
    </row>
    <row r="642" spans="1:63" x14ac:dyDescent="0.35">
      <c r="A642" s="28">
        <v>636</v>
      </c>
      <c r="C642" s="18" t="s">
        <v>138</v>
      </c>
      <c r="D642" s="15">
        <v>806</v>
      </c>
      <c r="E642" s="19">
        <v>14</v>
      </c>
      <c r="F642" s="19">
        <v>38</v>
      </c>
      <c r="G642" s="19">
        <v>58</v>
      </c>
      <c r="H642" s="19">
        <v>640</v>
      </c>
      <c r="I642" s="19">
        <v>70</v>
      </c>
      <c r="J642" s="20">
        <v>59.057071960297769</v>
      </c>
      <c r="K642" s="20">
        <v>36</v>
      </c>
      <c r="L642" s="20">
        <v>8.5106382978723403</v>
      </c>
      <c r="M642" s="19">
        <v>0</v>
      </c>
      <c r="N642" s="20">
        <v>0</v>
      </c>
      <c r="O642" s="20">
        <v>42</v>
      </c>
      <c r="P642" s="20">
        <v>87.5</v>
      </c>
      <c r="Q642" s="20">
        <v>13.031550068587105</v>
      </c>
      <c r="R642" s="19">
        <v>0</v>
      </c>
      <c r="S642" s="20">
        <v>0</v>
      </c>
      <c r="T642" s="19">
        <v>4</v>
      </c>
      <c r="U642" s="20">
        <v>26.666666666666668</v>
      </c>
      <c r="V642" s="19">
        <v>0</v>
      </c>
      <c r="W642" s="20">
        <v>0</v>
      </c>
      <c r="X642" s="19">
        <v>4</v>
      </c>
      <c r="Y642" s="20">
        <v>11.76470588235294</v>
      </c>
      <c r="Z642" s="20">
        <v>17.676767676767678</v>
      </c>
      <c r="AA642" s="20">
        <v>50.505050505050505</v>
      </c>
      <c r="AB642" s="19">
        <v>36</v>
      </c>
      <c r="AC642" s="20">
        <v>7.809110629067245</v>
      </c>
      <c r="AD642" s="20">
        <v>77.865612648221344</v>
      </c>
      <c r="AE642" s="20">
        <v>53.350515463917525</v>
      </c>
      <c r="AF642" s="20">
        <v>50</v>
      </c>
      <c r="AG642" s="20">
        <v>68.421052631578945</v>
      </c>
      <c r="AH642" s="20">
        <v>33.827160493827165</v>
      </c>
      <c r="AI642" s="20">
        <v>31.358024691358029</v>
      </c>
      <c r="AJ642" s="3">
        <v>458.53658536585363</v>
      </c>
      <c r="AK642" s="6">
        <v>120</v>
      </c>
      <c r="AL642" s="6">
        <v>75</v>
      </c>
      <c r="AM642" s="6">
        <v>0</v>
      </c>
      <c r="AN642" s="6">
        <v>0</v>
      </c>
      <c r="AO642" s="6">
        <v>0</v>
      </c>
      <c r="AP642" s="6">
        <v>0</v>
      </c>
      <c r="AQ642" s="6">
        <v>552</v>
      </c>
      <c r="AR642" s="6">
        <v>139</v>
      </c>
      <c r="AS642" s="6">
        <v>18.410596026490069</v>
      </c>
      <c r="AT642" s="138">
        <v>10</v>
      </c>
      <c r="AU642" s="138">
        <v>0</v>
      </c>
      <c r="AV642" s="138">
        <v>4</v>
      </c>
      <c r="AW642" s="138">
        <v>0</v>
      </c>
      <c r="AX642" s="138">
        <v>14</v>
      </c>
      <c r="AY642" s="6">
        <v>8.213820078226858</v>
      </c>
      <c r="AZ642" s="6">
        <v>0</v>
      </c>
      <c r="BA642" s="6">
        <v>0</v>
      </c>
      <c r="BB642" s="6">
        <v>10</v>
      </c>
      <c r="BC642" s="6">
        <v>274</v>
      </c>
      <c r="BD642" s="6">
        <v>34.860050890585242</v>
      </c>
      <c r="BE642" s="6">
        <v>0</v>
      </c>
      <c r="BF642" s="6">
        <v>0</v>
      </c>
      <c r="BG642" s="6">
        <v>207</v>
      </c>
      <c r="BH642" s="6">
        <v>33.067092651757193</v>
      </c>
      <c r="BI642" s="6">
        <v>52</v>
      </c>
      <c r="BJ642" s="6">
        <v>78.787878787878782</v>
      </c>
      <c r="BK642" s="6">
        <v>58</v>
      </c>
    </row>
    <row r="643" spans="1:63" x14ac:dyDescent="0.35">
      <c r="A643" s="28">
        <v>637</v>
      </c>
      <c r="C643" s="18" t="s">
        <v>2</v>
      </c>
      <c r="D643" s="15">
        <v>38</v>
      </c>
      <c r="E643" s="19">
        <v>0</v>
      </c>
      <c r="F643" s="19">
        <v>0</v>
      </c>
      <c r="G643" s="19">
        <v>5</v>
      </c>
      <c r="H643" s="19">
        <v>31</v>
      </c>
      <c r="I643" s="19">
        <v>0</v>
      </c>
      <c r="J643" s="20">
        <v>57.894736842105267</v>
      </c>
      <c r="K643" s="20">
        <v>0</v>
      </c>
      <c r="L643" s="20">
        <v>0</v>
      </c>
      <c r="M643" s="19">
        <v>0</v>
      </c>
      <c r="N643" s="20">
        <v>0</v>
      </c>
      <c r="O643" s="20">
        <v>5</v>
      </c>
      <c r="P643" s="20">
        <v>100</v>
      </c>
      <c r="Q643" s="20">
        <v>32.258064516129032</v>
      </c>
      <c r="R643" s="19">
        <v>0</v>
      </c>
      <c r="S643" s="20">
        <v>0</v>
      </c>
      <c r="T643" s="19">
        <v>0</v>
      </c>
      <c r="U643" s="20">
        <v>0</v>
      </c>
      <c r="V643" s="19">
        <v>0</v>
      </c>
      <c r="W643" s="20">
        <v>0</v>
      </c>
      <c r="X643" s="19">
        <v>4</v>
      </c>
      <c r="Y643" s="20">
        <v>100</v>
      </c>
      <c r="Z643" s="20">
        <v>53.333333333333336</v>
      </c>
      <c r="AA643" s="20">
        <v>0</v>
      </c>
      <c r="AB643" s="19">
        <v>9</v>
      </c>
      <c r="AC643" s="20">
        <v>31.03448275862069</v>
      </c>
      <c r="AD643" s="20">
        <v>100</v>
      </c>
      <c r="AE643" s="20">
        <v>25</v>
      </c>
      <c r="AF643" s="20">
        <v>50</v>
      </c>
      <c r="AG643" s="20">
        <v>62.5</v>
      </c>
      <c r="AH643" s="20">
        <v>100</v>
      </c>
      <c r="AI643" s="20">
        <v>0</v>
      </c>
      <c r="AJ643" s="3">
        <v>790.625</v>
      </c>
      <c r="AK643" s="6">
        <v>0</v>
      </c>
      <c r="AL643" s="6">
        <v>31</v>
      </c>
      <c r="AM643" s="6">
        <v>0</v>
      </c>
      <c r="AN643" s="6">
        <v>0</v>
      </c>
      <c r="AO643" s="6">
        <v>0</v>
      </c>
      <c r="AP643" s="6">
        <v>0</v>
      </c>
      <c r="AQ643" s="6">
        <v>9</v>
      </c>
      <c r="AR643" s="6">
        <v>11</v>
      </c>
      <c r="AS643" s="6">
        <v>28.947368421052634</v>
      </c>
      <c r="AT643" s="138"/>
      <c r="AU643" s="138"/>
      <c r="AV643" s="138"/>
      <c r="AW643" s="138"/>
      <c r="AX643" s="138"/>
      <c r="AY643" s="6">
        <v>84.615384615384613</v>
      </c>
      <c r="AZ643" s="6">
        <v>0</v>
      </c>
      <c r="BA643" s="6">
        <v>0</v>
      </c>
      <c r="BB643" s="6">
        <v>0</v>
      </c>
      <c r="BC643" s="6">
        <v>0</v>
      </c>
      <c r="BD643" s="6">
        <v>0</v>
      </c>
      <c r="BE643" s="6">
        <v>0</v>
      </c>
      <c r="BF643" s="6">
        <v>0</v>
      </c>
      <c r="BG643" s="6">
        <v>0</v>
      </c>
      <c r="BH643" s="6">
        <v>0</v>
      </c>
      <c r="BI643" s="6">
        <v>0</v>
      </c>
      <c r="BJ643" s="6">
        <v>0</v>
      </c>
      <c r="BK643" s="6">
        <v>5</v>
      </c>
    </row>
    <row r="644" spans="1:63" x14ac:dyDescent="0.35">
      <c r="A644" s="28">
        <v>638</v>
      </c>
      <c r="C644" s="18" t="s">
        <v>6</v>
      </c>
      <c r="D644" s="15">
        <v>729</v>
      </c>
      <c r="E644" s="19">
        <v>5</v>
      </c>
      <c r="F644" s="19">
        <v>5</v>
      </c>
      <c r="G644" s="19">
        <v>19</v>
      </c>
      <c r="H644" s="19">
        <v>501</v>
      </c>
      <c r="I644" s="19">
        <v>204</v>
      </c>
      <c r="J644" s="20">
        <v>50.617283950617285</v>
      </c>
      <c r="K644" s="20">
        <v>3</v>
      </c>
      <c r="L644" s="20">
        <v>2.4793388429752068</v>
      </c>
      <c r="M644" s="19">
        <v>0</v>
      </c>
      <c r="N644" s="20">
        <v>0</v>
      </c>
      <c r="O644" s="20">
        <v>47</v>
      </c>
      <c r="P644" s="20">
        <v>93.023255813953483</v>
      </c>
      <c r="Q644" s="20">
        <v>40.895953757225435</v>
      </c>
      <c r="R644" s="19">
        <v>0</v>
      </c>
      <c r="S644" s="20">
        <v>0</v>
      </c>
      <c r="T644" s="19">
        <v>4</v>
      </c>
      <c r="U644" s="20">
        <v>57.142857142857139</v>
      </c>
      <c r="V644" s="19">
        <v>0</v>
      </c>
      <c r="W644" s="20">
        <v>0</v>
      </c>
      <c r="X644" s="19">
        <v>4</v>
      </c>
      <c r="Y644" s="20">
        <v>40</v>
      </c>
      <c r="Z644" s="20">
        <v>40</v>
      </c>
      <c r="AA644" s="20">
        <v>23.636363636363637</v>
      </c>
      <c r="AB644" s="19">
        <v>23</v>
      </c>
      <c r="AC644" s="20">
        <v>6.1497326203208562</v>
      </c>
      <c r="AD644" s="20">
        <v>76.923076923076934</v>
      </c>
      <c r="AE644" s="20">
        <v>58.59375</v>
      </c>
      <c r="AF644" s="20">
        <v>0</v>
      </c>
      <c r="AG644" s="20">
        <v>67.983367983367984</v>
      </c>
      <c r="AH644" s="20">
        <v>44.837758112094392</v>
      </c>
      <c r="AI644" s="20">
        <v>22.713864306784661</v>
      </c>
      <c r="AJ644" s="3">
        <v>481.86813186813185</v>
      </c>
      <c r="AK644" s="6">
        <v>0</v>
      </c>
      <c r="AL644" s="6">
        <v>671</v>
      </c>
      <c r="AM644" s="6">
        <v>0</v>
      </c>
      <c r="AN644" s="6">
        <v>5</v>
      </c>
      <c r="AO644" s="6">
        <v>0</v>
      </c>
      <c r="AP644" s="6">
        <v>0</v>
      </c>
      <c r="AQ644" s="6">
        <v>39</v>
      </c>
      <c r="AR644" s="6">
        <v>11</v>
      </c>
      <c r="AS644" s="6">
        <v>1.566951566951567</v>
      </c>
      <c r="AT644" s="138">
        <v>0</v>
      </c>
      <c r="AU644" s="138">
        <v>0</v>
      </c>
      <c r="AV644" s="138">
        <v>0</v>
      </c>
      <c r="AW644" s="138">
        <v>0</v>
      </c>
      <c r="AX644" s="138">
        <v>0</v>
      </c>
      <c r="AY644" s="6">
        <v>10.810810810810811</v>
      </c>
      <c r="AZ644" s="6">
        <v>7</v>
      </c>
      <c r="BA644" s="6">
        <v>5.6910569105691051</v>
      </c>
      <c r="BB644" s="6">
        <v>25</v>
      </c>
      <c r="BC644" s="6">
        <v>90</v>
      </c>
      <c r="BD644" s="6">
        <v>12.362637362637363</v>
      </c>
      <c r="BE644" s="6">
        <v>0</v>
      </c>
      <c r="BF644" s="6">
        <v>0</v>
      </c>
      <c r="BG644" s="6">
        <v>28</v>
      </c>
      <c r="BH644" s="6">
        <v>5.6451612903225801</v>
      </c>
      <c r="BI644" s="6">
        <v>63</v>
      </c>
      <c r="BJ644" s="6">
        <v>30.434782608695656</v>
      </c>
      <c r="BK644" s="6">
        <v>19</v>
      </c>
    </row>
    <row r="645" spans="1:63" x14ac:dyDescent="0.35">
      <c r="A645" s="28">
        <v>639</v>
      </c>
      <c r="C645" s="18" t="s">
        <v>10</v>
      </c>
      <c r="D645" s="15">
        <v>814</v>
      </c>
      <c r="E645" s="19">
        <v>13</v>
      </c>
      <c r="F645" s="19">
        <v>113</v>
      </c>
      <c r="G645" s="19">
        <v>57</v>
      </c>
      <c r="H645" s="19">
        <v>518</v>
      </c>
      <c r="I645" s="19">
        <v>125</v>
      </c>
      <c r="J645" s="20">
        <v>49.508599508599509</v>
      </c>
      <c r="K645" s="20">
        <v>14</v>
      </c>
      <c r="L645" s="20">
        <v>4.895104895104895</v>
      </c>
      <c r="M645" s="19">
        <v>0</v>
      </c>
      <c r="N645" s="20">
        <v>0</v>
      </c>
      <c r="O645" s="20">
        <v>30</v>
      </c>
      <c r="P645" s="20">
        <v>80</v>
      </c>
      <c r="Q645" s="20">
        <v>12.63482280431433</v>
      </c>
      <c r="R645" s="19">
        <v>0</v>
      </c>
      <c r="S645" s="20">
        <v>0</v>
      </c>
      <c r="T645" s="19">
        <v>0</v>
      </c>
      <c r="U645" s="20">
        <v>0</v>
      </c>
      <c r="V645" s="19">
        <v>0</v>
      </c>
      <c r="W645" s="118">
        <v>0</v>
      </c>
      <c r="X645" s="118">
        <v>0</v>
      </c>
      <c r="Y645" s="118">
        <v>0</v>
      </c>
      <c r="Z645" s="20">
        <v>15</v>
      </c>
      <c r="AA645" s="20">
        <v>67.5</v>
      </c>
      <c r="AB645" s="19">
        <v>38</v>
      </c>
      <c r="AC645" s="20">
        <v>9.0692124105011924</v>
      </c>
      <c r="AD645" s="20">
        <v>80.377358490566039</v>
      </c>
      <c r="AE645" s="20">
        <v>59.677419354838712</v>
      </c>
      <c r="AF645" s="20">
        <v>63.888888888888886</v>
      </c>
      <c r="AG645" s="20">
        <v>72.768878718535461</v>
      </c>
      <c r="AH645" s="20">
        <v>23.52941176470588</v>
      </c>
      <c r="AI645" s="20">
        <v>43.582887700534762</v>
      </c>
      <c r="AJ645" s="3">
        <v>568.30357142857144</v>
      </c>
      <c r="AK645" s="6">
        <v>0</v>
      </c>
      <c r="AL645" s="6">
        <v>704</v>
      </c>
      <c r="AM645" s="6">
        <v>0</v>
      </c>
      <c r="AN645" s="6">
        <v>76</v>
      </c>
      <c r="AO645" s="6">
        <v>0</v>
      </c>
      <c r="AP645" s="6">
        <v>0</v>
      </c>
      <c r="AQ645" s="6">
        <v>15</v>
      </c>
      <c r="AR645" s="6">
        <v>112</v>
      </c>
      <c r="AS645" s="6">
        <v>14.249363867684478</v>
      </c>
      <c r="AT645" s="138">
        <v>0</v>
      </c>
      <c r="AU645" s="138">
        <v>2</v>
      </c>
      <c r="AV645" s="138">
        <v>0</v>
      </c>
      <c r="AW645" s="138">
        <v>5</v>
      </c>
      <c r="AX645" s="138">
        <v>7</v>
      </c>
      <c r="AY645" s="6">
        <v>21.262886597938145</v>
      </c>
      <c r="AZ645" s="6">
        <v>8</v>
      </c>
      <c r="BA645" s="6">
        <v>2.8169014084507045</v>
      </c>
      <c r="BB645" s="6">
        <v>17</v>
      </c>
      <c r="BC645" s="6">
        <v>70</v>
      </c>
      <c r="BD645" s="6">
        <v>8.6100861008610092</v>
      </c>
      <c r="BE645" s="6">
        <v>0</v>
      </c>
      <c r="BF645" s="6">
        <v>0</v>
      </c>
      <c r="BG645" s="6">
        <v>36</v>
      </c>
      <c r="BH645" s="6">
        <v>6.9767441860465116</v>
      </c>
      <c r="BI645" s="6">
        <v>27</v>
      </c>
      <c r="BJ645" s="6">
        <v>21.428571428571427</v>
      </c>
      <c r="BK645" s="6">
        <v>57</v>
      </c>
    </row>
    <row r="646" spans="1:63" x14ac:dyDescent="0.35">
      <c r="A646" s="28">
        <v>640</v>
      </c>
      <c r="C646" s="18" t="s">
        <v>277</v>
      </c>
      <c r="D646" s="15">
        <v>430</v>
      </c>
      <c r="E646" s="19">
        <v>0</v>
      </c>
      <c r="F646" s="19">
        <v>13</v>
      </c>
      <c r="G646" s="19">
        <v>43</v>
      </c>
      <c r="H646" s="19">
        <v>361</v>
      </c>
      <c r="I646" s="19">
        <v>7</v>
      </c>
      <c r="J646" s="20">
        <v>51.395348837209298</v>
      </c>
      <c r="K646" s="20">
        <v>45</v>
      </c>
      <c r="L646" s="20">
        <v>23.936170212765958</v>
      </c>
      <c r="M646" s="19">
        <v>0</v>
      </c>
      <c r="N646" s="20">
        <v>0</v>
      </c>
      <c r="O646" s="20">
        <v>43</v>
      </c>
      <c r="P646" s="20">
        <v>91.83673469387756</v>
      </c>
      <c r="Q646" s="20">
        <v>26.142131979695431</v>
      </c>
      <c r="R646" s="19">
        <v>7</v>
      </c>
      <c r="S646" s="20">
        <v>38.888888888888893</v>
      </c>
      <c r="T646" s="19">
        <v>0</v>
      </c>
      <c r="U646" s="20">
        <v>0</v>
      </c>
      <c r="V646" s="19">
        <v>0</v>
      </c>
      <c r="W646" s="118">
        <v>0</v>
      </c>
      <c r="X646" s="118">
        <v>6</v>
      </c>
      <c r="Y646" s="118">
        <v>31.578947368421051</v>
      </c>
      <c r="Z646" s="20">
        <v>39.76608187134503</v>
      </c>
      <c r="AA646" s="20">
        <v>15.789473684210526</v>
      </c>
      <c r="AB646" s="19">
        <v>38</v>
      </c>
      <c r="AC646" s="20">
        <v>13.286713286713287</v>
      </c>
      <c r="AD646" s="20">
        <v>77.108433734939766</v>
      </c>
      <c r="AE646" s="20">
        <v>58.241758241758248</v>
      </c>
      <c r="AF646" s="20">
        <v>44</v>
      </c>
      <c r="AG646" s="20">
        <v>70.512820512820511</v>
      </c>
      <c r="AH646" s="20">
        <v>44.176706827309239</v>
      </c>
      <c r="AI646" s="20">
        <v>15.66265060240964</v>
      </c>
      <c r="AJ646" s="3">
        <v>641.66666666666663</v>
      </c>
      <c r="AK646" s="6">
        <v>0</v>
      </c>
      <c r="AL646" s="6">
        <v>344</v>
      </c>
      <c r="AM646" s="6">
        <v>0</v>
      </c>
      <c r="AN646" s="6">
        <v>60</v>
      </c>
      <c r="AO646" s="6">
        <v>0</v>
      </c>
      <c r="AP646" s="6">
        <v>0</v>
      </c>
      <c r="AQ646" s="6">
        <v>6</v>
      </c>
      <c r="AR646" s="6">
        <v>54</v>
      </c>
      <c r="AS646" s="6">
        <v>12.918660287081341</v>
      </c>
      <c r="AT646" s="138">
        <v>20</v>
      </c>
      <c r="AU646" s="138">
        <v>1</v>
      </c>
      <c r="AV646" s="138">
        <v>0</v>
      </c>
      <c r="AW646" s="138">
        <v>1</v>
      </c>
      <c r="AX646" s="138">
        <v>22</v>
      </c>
      <c r="AY646" s="6">
        <v>18</v>
      </c>
      <c r="AZ646" s="6">
        <v>7</v>
      </c>
      <c r="BA646" s="6">
        <v>3.7433155080213902</v>
      </c>
      <c r="BB646" s="6">
        <v>0</v>
      </c>
      <c r="BC646" s="6">
        <v>44</v>
      </c>
      <c r="BD646" s="6">
        <v>10.451306413301662</v>
      </c>
      <c r="BE646" s="6">
        <v>4</v>
      </c>
      <c r="BF646" s="6">
        <v>8.5106382978723403</v>
      </c>
      <c r="BG646" s="6">
        <v>37</v>
      </c>
      <c r="BH646" s="6">
        <v>10.422535211267606</v>
      </c>
      <c r="BI646" s="6">
        <v>7</v>
      </c>
      <c r="BJ646" s="6">
        <v>100</v>
      </c>
      <c r="BK646" s="6">
        <v>43</v>
      </c>
    </row>
    <row r="647" spans="1:63" x14ac:dyDescent="0.35">
      <c r="A647" s="28">
        <v>641</v>
      </c>
      <c r="C647" s="18" t="s">
        <v>1</v>
      </c>
      <c r="D647" s="15">
        <v>505</v>
      </c>
      <c r="E647" s="19">
        <v>3</v>
      </c>
      <c r="F647" s="19">
        <v>24</v>
      </c>
      <c r="G647" s="19">
        <v>43</v>
      </c>
      <c r="H647" s="19">
        <v>417</v>
      </c>
      <c r="I647" s="19">
        <v>24</v>
      </c>
      <c r="J647" s="20">
        <v>54.059405940594061</v>
      </c>
      <c r="K647" s="20">
        <v>22</v>
      </c>
      <c r="L647" s="20">
        <v>8.6274509803921564</v>
      </c>
      <c r="M647" s="19">
        <v>0</v>
      </c>
      <c r="N647" s="20">
        <v>0</v>
      </c>
      <c r="O647" s="20">
        <v>31</v>
      </c>
      <c r="P647" s="20">
        <v>80.645161290322577</v>
      </c>
      <c r="Q647" s="20">
        <v>15.982721382289416</v>
      </c>
      <c r="R647" s="19">
        <v>0</v>
      </c>
      <c r="S647" s="20">
        <v>0</v>
      </c>
      <c r="T647" s="19">
        <v>0</v>
      </c>
      <c r="U647" s="20">
        <v>0</v>
      </c>
      <c r="V647" s="19">
        <v>3</v>
      </c>
      <c r="W647" s="118">
        <v>20</v>
      </c>
      <c r="X647" s="118">
        <v>3</v>
      </c>
      <c r="Y647" s="118">
        <v>12</v>
      </c>
      <c r="Z647" s="20">
        <v>33.730158730158735</v>
      </c>
      <c r="AA647" s="20">
        <v>34.523809523809526</v>
      </c>
      <c r="AB647" s="19">
        <v>17</v>
      </c>
      <c r="AC647" s="20">
        <v>4.7752808988764039</v>
      </c>
      <c r="AD647" s="20">
        <v>86.772486772486772</v>
      </c>
      <c r="AE647" s="20">
        <v>68.018018018018026</v>
      </c>
      <c r="AF647" s="20">
        <v>72.222222222222214</v>
      </c>
      <c r="AG647" s="20">
        <v>77.260273972602747</v>
      </c>
      <c r="AH647" s="20">
        <v>35.60830860534125</v>
      </c>
      <c r="AI647" s="20">
        <v>28.486646884272997</v>
      </c>
      <c r="AJ647" s="3">
        <v>823.52941176470586</v>
      </c>
      <c r="AK647" s="6">
        <v>3</v>
      </c>
      <c r="AL647" s="6">
        <v>127</v>
      </c>
      <c r="AM647" s="6">
        <v>254</v>
      </c>
      <c r="AN647" s="6">
        <v>58</v>
      </c>
      <c r="AO647" s="6">
        <v>0</v>
      </c>
      <c r="AP647" s="6">
        <v>0</v>
      </c>
      <c r="AQ647" s="6">
        <v>38</v>
      </c>
      <c r="AR647" s="6">
        <v>50</v>
      </c>
      <c r="AS647" s="6">
        <v>10.040160642570282</v>
      </c>
      <c r="AT647" s="138">
        <v>1</v>
      </c>
      <c r="AU647" s="138">
        <v>0</v>
      </c>
      <c r="AV647" s="138">
        <v>0</v>
      </c>
      <c r="AW647" s="138">
        <v>0</v>
      </c>
      <c r="AX647" s="138">
        <v>1</v>
      </c>
      <c r="AY647" s="6">
        <v>16.370808678500985</v>
      </c>
      <c r="AZ647" s="6">
        <v>0</v>
      </c>
      <c r="BA647" s="6">
        <v>0</v>
      </c>
      <c r="BB647" s="6">
        <v>0</v>
      </c>
      <c r="BC647" s="6">
        <v>10</v>
      </c>
      <c r="BD647" s="6">
        <v>2.0080321285140563</v>
      </c>
      <c r="BE647" s="6">
        <v>0</v>
      </c>
      <c r="BF647" s="6">
        <v>0</v>
      </c>
      <c r="BG647" s="6">
        <v>5</v>
      </c>
      <c r="BH647" s="6">
        <v>1.2254901960784315</v>
      </c>
      <c r="BI647" s="6">
        <v>6</v>
      </c>
      <c r="BJ647" s="6">
        <v>23.076923076923077</v>
      </c>
      <c r="BK647" s="6">
        <v>43</v>
      </c>
    </row>
    <row r="648" spans="1:63" x14ac:dyDescent="0.35">
      <c r="A648" s="28">
        <v>642</v>
      </c>
      <c r="C648" s="18" t="s">
        <v>7</v>
      </c>
      <c r="D648" s="15">
        <v>395</v>
      </c>
      <c r="E648" s="19">
        <v>4</v>
      </c>
      <c r="F648" s="19">
        <v>10</v>
      </c>
      <c r="G648" s="19">
        <v>3</v>
      </c>
      <c r="H648" s="19">
        <v>228</v>
      </c>
      <c r="I648" s="19">
        <v>151</v>
      </c>
      <c r="J648" s="20">
        <v>44.303797468354425</v>
      </c>
      <c r="K648" s="20">
        <v>0</v>
      </c>
      <c r="L648" s="20">
        <v>0</v>
      </c>
      <c r="M648" s="19">
        <v>0</v>
      </c>
      <c r="N648" s="20">
        <v>0</v>
      </c>
      <c r="O648" s="20">
        <v>36</v>
      </c>
      <c r="P648" s="20">
        <v>83.78378378378379</v>
      </c>
      <c r="Q648" s="20">
        <v>56.111111111111114</v>
      </c>
      <c r="R648" s="19">
        <v>0</v>
      </c>
      <c r="S648" s="20">
        <v>0</v>
      </c>
      <c r="T648" s="19">
        <v>0</v>
      </c>
      <c r="U648" s="20">
        <v>0</v>
      </c>
      <c r="V648" s="19">
        <v>0</v>
      </c>
      <c r="W648" s="118">
        <v>0</v>
      </c>
      <c r="X648" s="118">
        <v>0</v>
      </c>
      <c r="Y648" s="118">
        <v>0</v>
      </c>
      <c r="Z648" s="20">
        <v>23.52941176470588</v>
      </c>
      <c r="AA648" s="20">
        <v>26.47058823529412</v>
      </c>
      <c r="AB648" s="19">
        <v>9</v>
      </c>
      <c r="AC648" s="20">
        <v>5.7692307692307692</v>
      </c>
      <c r="AD648" s="20">
        <v>76.865671641791039</v>
      </c>
      <c r="AE648" s="20">
        <v>45.783132530120483</v>
      </c>
      <c r="AF648" s="20">
        <v>100</v>
      </c>
      <c r="AG648" s="20">
        <v>66.504854368932044</v>
      </c>
      <c r="AH648" s="20">
        <v>36.87943262411347</v>
      </c>
      <c r="AI648" s="20">
        <v>25.531914893617021</v>
      </c>
      <c r="AJ648" s="3">
        <v>475</v>
      </c>
      <c r="AK648" s="6">
        <v>0</v>
      </c>
      <c r="AL648" s="6">
        <v>358</v>
      </c>
      <c r="AM648" s="6">
        <v>0</v>
      </c>
      <c r="AN648" s="6">
        <v>0</v>
      </c>
      <c r="AO648" s="6">
        <v>0</v>
      </c>
      <c r="AP648" s="6">
        <v>0</v>
      </c>
      <c r="AQ648" s="6">
        <v>19</v>
      </c>
      <c r="AR648" s="6">
        <v>20</v>
      </c>
      <c r="AS648" s="6">
        <v>5.376344086021505</v>
      </c>
      <c r="AT648" s="138">
        <v>0</v>
      </c>
      <c r="AU648" s="138">
        <v>0</v>
      </c>
      <c r="AV648" s="138">
        <v>0</v>
      </c>
      <c r="AW648" s="138">
        <v>0</v>
      </c>
      <c r="AX648" s="138">
        <v>0</v>
      </c>
      <c r="AY648" s="6">
        <v>16.253443526170798</v>
      </c>
      <c r="AZ648" s="6">
        <v>0</v>
      </c>
      <c r="BA648" s="6">
        <v>0</v>
      </c>
      <c r="BB648" s="6">
        <v>22</v>
      </c>
      <c r="BC648" s="6">
        <v>67</v>
      </c>
      <c r="BD648" s="6">
        <v>17.447916666666664</v>
      </c>
      <c r="BE648" s="6">
        <v>0</v>
      </c>
      <c r="BF648" s="6">
        <v>0</v>
      </c>
      <c r="BG648" s="6">
        <v>13</v>
      </c>
      <c r="BH648" s="6">
        <v>5.7522123893805306</v>
      </c>
      <c r="BI648" s="6">
        <v>57</v>
      </c>
      <c r="BJ648" s="6">
        <v>38</v>
      </c>
      <c r="BK648" s="6">
        <v>3</v>
      </c>
    </row>
    <row r="649" spans="1:63" x14ac:dyDescent="0.35">
      <c r="A649" s="28">
        <v>643</v>
      </c>
      <c r="C649" s="18" t="s">
        <v>278</v>
      </c>
      <c r="D649" s="15">
        <v>155</v>
      </c>
      <c r="E649" s="19">
        <v>3</v>
      </c>
      <c r="F649" s="19">
        <v>12</v>
      </c>
      <c r="G649" s="19">
        <v>16</v>
      </c>
      <c r="H649" s="19">
        <v>118</v>
      </c>
      <c r="I649" s="19">
        <v>8</v>
      </c>
      <c r="J649" s="20">
        <v>51.612903225806448</v>
      </c>
      <c r="K649" s="20">
        <v>3</v>
      </c>
      <c r="L649" s="20">
        <v>3.7037037037037033</v>
      </c>
      <c r="M649" s="19">
        <v>0</v>
      </c>
      <c r="N649" s="20">
        <v>0</v>
      </c>
      <c r="O649" s="20">
        <v>4</v>
      </c>
      <c r="P649" s="20">
        <v>100</v>
      </c>
      <c r="Q649" s="20">
        <v>16.279069767441861</v>
      </c>
      <c r="R649" s="19">
        <v>0</v>
      </c>
      <c r="S649" s="20">
        <v>0</v>
      </c>
      <c r="T649" s="19">
        <v>0</v>
      </c>
      <c r="U649" s="20">
        <v>0</v>
      </c>
      <c r="V649" s="19">
        <v>0</v>
      </c>
      <c r="W649" s="118">
        <v>0</v>
      </c>
      <c r="X649" s="118">
        <v>0</v>
      </c>
      <c r="Y649" s="118">
        <v>0</v>
      </c>
      <c r="Z649" s="20">
        <v>22.222222222222221</v>
      </c>
      <c r="AA649" s="20">
        <v>59.259259259259252</v>
      </c>
      <c r="AB649" s="19">
        <v>6</v>
      </c>
      <c r="AC649" s="20">
        <v>6.1224489795918364</v>
      </c>
      <c r="AD649" s="20">
        <v>78.571428571428569</v>
      </c>
      <c r="AE649" s="20">
        <v>71.666666666666671</v>
      </c>
      <c r="AF649" s="20">
        <v>0</v>
      </c>
      <c r="AG649" s="20">
        <v>79.611650485436897</v>
      </c>
      <c r="AH649" s="20">
        <v>26.436781609195403</v>
      </c>
      <c r="AI649" s="20">
        <v>41.379310344827587</v>
      </c>
      <c r="AJ649" s="3">
        <v>820</v>
      </c>
      <c r="AK649" s="6">
        <v>18</v>
      </c>
      <c r="AL649" s="6">
        <v>45</v>
      </c>
      <c r="AM649" s="6">
        <v>0</v>
      </c>
      <c r="AN649" s="6">
        <v>0</v>
      </c>
      <c r="AO649" s="6">
        <v>0</v>
      </c>
      <c r="AP649" s="6">
        <v>0</v>
      </c>
      <c r="AQ649" s="6">
        <v>76</v>
      </c>
      <c r="AR649" s="6">
        <v>12</v>
      </c>
      <c r="AS649" s="6">
        <v>8.7591240875912408</v>
      </c>
      <c r="AT649" s="138">
        <v>0</v>
      </c>
      <c r="AU649" s="138">
        <v>0</v>
      </c>
      <c r="AV649" s="138">
        <v>0</v>
      </c>
      <c r="AW649" s="138">
        <v>0</v>
      </c>
      <c r="AX649" s="138">
        <v>0</v>
      </c>
      <c r="AY649" s="6">
        <v>11.510791366906476</v>
      </c>
      <c r="AZ649" s="6">
        <v>0</v>
      </c>
      <c r="BA649" s="6">
        <v>0</v>
      </c>
      <c r="BB649" s="6">
        <v>0</v>
      </c>
      <c r="BC649" s="6">
        <v>22</v>
      </c>
      <c r="BD649" s="6">
        <v>15.602836879432624</v>
      </c>
      <c r="BE649" s="6">
        <v>0</v>
      </c>
      <c r="BF649" s="6">
        <v>0</v>
      </c>
      <c r="BG649" s="6">
        <v>15</v>
      </c>
      <c r="BH649" s="6">
        <v>13.513513513513514</v>
      </c>
      <c r="BI649" s="6">
        <v>4</v>
      </c>
      <c r="BJ649" s="6">
        <v>57.142857142857139</v>
      </c>
      <c r="BK649" s="6">
        <v>16</v>
      </c>
    </row>
    <row r="650" spans="1:63" x14ac:dyDescent="0.35">
      <c r="A650" s="28">
        <v>644</v>
      </c>
      <c r="C650" s="18" t="s">
        <v>23</v>
      </c>
      <c r="D650" s="15">
        <v>5119</v>
      </c>
      <c r="E650" s="19">
        <v>100</v>
      </c>
      <c r="F650" s="19">
        <v>371</v>
      </c>
      <c r="G650" s="19">
        <v>431</v>
      </c>
      <c r="H650" s="19">
        <v>4097</v>
      </c>
      <c r="I650" s="19">
        <v>221</v>
      </c>
      <c r="J650" s="20">
        <v>47.528814221527647</v>
      </c>
      <c r="K650" s="20">
        <v>89</v>
      </c>
      <c r="L650" s="20">
        <v>2.7717222049205854</v>
      </c>
      <c r="M650" s="19">
        <v>14</v>
      </c>
      <c r="N650" s="20">
        <v>9.7222222222222232</v>
      </c>
      <c r="O650" s="20">
        <v>102</v>
      </c>
      <c r="P650" s="20">
        <v>81.25</v>
      </c>
      <c r="Q650" s="20">
        <v>6.9502302126726594</v>
      </c>
      <c r="R650" s="19">
        <v>4</v>
      </c>
      <c r="S650" s="20">
        <v>1.7699115044247788</v>
      </c>
      <c r="T650" s="19">
        <v>8</v>
      </c>
      <c r="U650" s="20">
        <v>5.6737588652482271</v>
      </c>
      <c r="V650" s="19">
        <v>15</v>
      </c>
      <c r="W650" s="20">
        <v>18.072289156626507</v>
      </c>
      <c r="X650" s="19">
        <v>24</v>
      </c>
      <c r="Y650" s="20">
        <v>10.762331838565023</v>
      </c>
      <c r="Z650" s="20">
        <v>19.891616193815747</v>
      </c>
      <c r="AA650" s="20">
        <v>63.468281797896076</v>
      </c>
      <c r="AB650" s="19">
        <v>266</v>
      </c>
      <c r="AC650" s="20">
        <v>7.3929961089494167</v>
      </c>
      <c r="AD650" s="20">
        <v>88.345864661654133</v>
      </c>
      <c r="AE650" s="20">
        <v>65.742167437082685</v>
      </c>
      <c r="AF650" s="20">
        <v>56.556082148499208</v>
      </c>
      <c r="AG650" s="20">
        <v>82.655502392344488</v>
      </c>
      <c r="AH650" s="20">
        <v>29.305598042214744</v>
      </c>
      <c r="AI650" s="20">
        <v>36.922606301621293</v>
      </c>
      <c r="AJ650" s="3">
        <v>798.08673469387759</v>
      </c>
      <c r="AK650" s="6">
        <v>0</v>
      </c>
      <c r="AL650" s="6">
        <v>934</v>
      </c>
      <c r="AM650" s="6">
        <v>1997</v>
      </c>
      <c r="AN650" s="6">
        <v>119</v>
      </c>
      <c r="AO650" s="6">
        <v>0</v>
      </c>
      <c r="AP650" s="6">
        <v>1787</v>
      </c>
      <c r="AQ650" s="6">
        <v>145</v>
      </c>
      <c r="AR650" s="6">
        <v>974</v>
      </c>
      <c r="AS650" s="6">
        <v>19.562161076521388</v>
      </c>
      <c r="AT650" s="138">
        <v>56</v>
      </c>
      <c r="AU650" s="138">
        <v>1</v>
      </c>
      <c r="AV650" s="138">
        <v>16</v>
      </c>
      <c r="AW650" s="138">
        <v>101</v>
      </c>
      <c r="AX650" s="138">
        <v>174</v>
      </c>
      <c r="AY650" s="6">
        <v>20.988395358143258</v>
      </c>
      <c r="AZ650" s="6">
        <v>20</v>
      </c>
      <c r="BA650" s="6">
        <v>0.62912865681031771</v>
      </c>
      <c r="BB650" s="6">
        <v>20</v>
      </c>
      <c r="BC650" s="6">
        <v>267</v>
      </c>
      <c r="BD650" s="6">
        <v>5.2621206148994872</v>
      </c>
      <c r="BE650" s="6">
        <v>8</v>
      </c>
      <c r="BF650" s="6">
        <v>1.8823529411764703</v>
      </c>
      <c r="BG650" s="6">
        <v>173</v>
      </c>
      <c r="BH650" s="6">
        <v>4.2589857213195472</v>
      </c>
      <c r="BI650" s="6">
        <v>70</v>
      </c>
      <c r="BJ650" s="6">
        <v>31.390134529147986</v>
      </c>
      <c r="BK650" s="6">
        <v>431</v>
      </c>
    </row>
    <row r="651" spans="1:63" x14ac:dyDescent="0.35">
      <c r="A651" s="28">
        <v>645</v>
      </c>
      <c r="C651" s="18" t="s">
        <v>19</v>
      </c>
      <c r="D651" s="15">
        <v>297</v>
      </c>
      <c r="E651" s="19">
        <v>4</v>
      </c>
      <c r="F651" s="19">
        <v>24</v>
      </c>
      <c r="G651" s="19">
        <v>35</v>
      </c>
      <c r="H651" s="19">
        <v>233</v>
      </c>
      <c r="I651" s="19">
        <v>3</v>
      </c>
      <c r="J651" s="20">
        <v>60.942760942760941</v>
      </c>
      <c r="K651" s="20">
        <v>10</v>
      </c>
      <c r="L651" s="20">
        <v>6.024096385542169</v>
      </c>
      <c r="M651" s="19">
        <v>0</v>
      </c>
      <c r="N651" s="20">
        <v>0</v>
      </c>
      <c r="O651" s="20">
        <v>10</v>
      </c>
      <c r="P651" s="20">
        <v>100</v>
      </c>
      <c r="Q651" s="20">
        <v>6.2962962962962958</v>
      </c>
      <c r="R651" s="19">
        <v>0</v>
      </c>
      <c r="S651" s="20">
        <v>0</v>
      </c>
      <c r="T651" s="19">
        <v>3</v>
      </c>
      <c r="U651" s="20">
        <v>42.857142857142854</v>
      </c>
      <c r="V651" s="19">
        <v>0</v>
      </c>
      <c r="W651" s="118">
        <v>0</v>
      </c>
      <c r="X651" s="118">
        <v>4</v>
      </c>
      <c r="Y651" s="118">
        <v>16</v>
      </c>
      <c r="Z651" s="20">
        <v>15.894039735099339</v>
      </c>
      <c r="AA651" s="20">
        <v>64.900662251655632</v>
      </c>
      <c r="AB651" s="19">
        <v>18</v>
      </c>
      <c r="AC651" s="20">
        <v>9.67741935483871</v>
      </c>
      <c r="AD651" s="20">
        <v>82.417582417582409</v>
      </c>
      <c r="AE651" s="20">
        <v>56.209150326797385</v>
      </c>
      <c r="AF651" s="20">
        <v>57.142857142857139</v>
      </c>
      <c r="AG651" s="20">
        <v>71.078431372549019</v>
      </c>
      <c r="AH651" s="20">
        <v>30.409356725146196</v>
      </c>
      <c r="AI651" s="20">
        <v>26.900584795321635</v>
      </c>
      <c r="AJ651" s="3">
        <v>663.88888888888891</v>
      </c>
      <c r="AK651" s="6">
        <v>33</v>
      </c>
      <c r="AL651" s="6">
        <v>185</v>
      </c>
      <c r="AM651" s="6">
        <v>13</v>
      </c>
      <c r="AN651" s="6">
        <v>25</v>
      </c>
      <c r="AO651" s="6">
        <v>0</v>
      </c>
      <c r="AP651" s="6">
        <v>0</v>
      </c>
      <c r="AQ651" s="6">
        <v>23</v>
      </c>
      <c r="AR651" s="6">
        <v>50</v>
      </c>
      <c r="AS651" s="6">
        <v>17.064846416382252</v>
      </c>
      <c r="AT651" s="138">
        <v>3</v>
      </c>
      <c r="AU651" s="138">
        <v>0</v>
      </c>
      <c r="AV651" s="138">
        <v>0</v>
      </c>
      <c r="AW651" s="138">
        <v>2</v>
      </c>
      <c r="AX651" s="138">
        <v>5</v>
      </c>
      <c r="AY651" s="6">
        <v>13.103448275862069</v>
      </c>
      <c r="AZ651" s="6">
        <v>0</v>
      </c>
      <c r="BA651" s="6">
        <v>0</v>
      </c>
      <c r="BB651" s="6">
        <v>0</v>
      </c>
      <c r="BC651" s="6">
        <v>31</v>
      </c>
      <c r="BD651" s="6">
        <v>10.437710437710438</v>
      </c>
      <c r="BE651" s="6">
        <v>0</v>
      </c>
      <c r="BF651" s="6">
        <v>0</v>
      </c>
      <c r="BG651" s="6">
        <v>24</v>
      </c>
      <c r="BH651" s="6">
        <v>10.126582278481013</v>
      </c>
      <c r="BI651" s="6">
        <v>8</v>
      </c>
      <c r="BJ651" s="6">
        <v>72.727272727272734</v>
      </c>
      <c r="BK651" s="6">
        <v>35</v>
      </c>
    </row>
    <row r="652" spans="1:63" x14ac:dyDescent="0.35">
      <c r="A652" s="28">
        <v>646</v>
      </c>
      <c r="C652" s="18" t="s">
        <v>12</v>
      </c>
      <c r="D652" s="15">
        <v>171</v>
      </c>
      <c r="E652" s="19">
        <v>0</v>
      </c>
      <c r="F652" s="19">
        <v>13</v>
      </c>
      <c r="G652" s="19">
        <v>22</v>
      </c>
      <c r="H652" s="19">
        <v>130</v>
      </c>
      <c r="I652" s="19">
        <v>12</v>
      </c>
      <c r="J652" s="20">
        <v>44.444444444444443</v>
      </c>
      <c r="K652" s="20">
        <v>11</v>
      </c>
      <c r="L652" s="20">
        <v>12.643678160919542</v>
      </c>
      <c r="M652" s="19">
        <v>0</v>
      </c>
      <c r="N652" s="20">
        <v>0</v>
      </c>
      <c r="O652" s="20">
        <v>10</v>
      </c>
      <c r="P652" s="20">
        <v>62.5</v>
      </c>
      <c r="Q652" s="20">
        <v>15.862068965517242</v>
      </c>
      <c r="R652" s="19">
        <v>0</v>
      </c>
      <c r="S652" s="20">
        <v>0</v>
      </c>
      <c r="T652" s="19">
        <v>0</v>
      </c>
      <c r="U652" s="20">
        <v>0</v>
      </c>
      <c r="V652" s="19">
        <v>0</v>
      </c>
      <c r="W652" s="118">
        <v>0</v>
      </c>
      <c r="X652" s="118">
        <v>0</v>
      </c>
      <c r="Y652" s="118">
        <v>0</v>
      </c>
      <c r="Z652" s="20">
        <v>23.076923076923077</v>
      </c>
      <c r="AA652" s="20">
        <v>35.897435897435898</v>
      </c>
      <c r="AB652" s="19">
        <v>22</v>
      </c>
      <c r="AC652" s="20">
        <v>22.680412371134022</v>
      </c>
      <c r="AD652" s="20">
        <v>56.578947368421048</v>
      </c>
      <c r="AE652" s="20">
        <v>47.058823529411761</v>
      </c>
      <c r="AF652" s="20">
        <v>44.680851063829785</v>
      </c>
      <c r="AG652" s="20">
        <v>64.788732394366207</v>
      </c>
      <c r="AH652" s="20">
        <v>46.575342465753423</v>
      </c>
      <c r="AI652" s="20">
        <v>27.397260273972602</v>
      </c>
      <c r="AJ652" s="3">
        <v>612.5</v>
      </c>
      <c r="AK652" s="6">
        <v>0</v>
      </c>
      <c r="AL652" s="6">
        <v>46</v>
      </c>
      <c r="AM652" s="6">
        <v>0</v>
      </c>
      <c r="AN652" s="6">
        <v>33</v>
      </c>
      <c r="AO652" s="6">
        <v>0</v>
      </c>
      <c r="AP652" s="6">
        <v>37</v>
      </c>
      <c r="AQ652" s="6">
        <v>32</v>
      </c>
      <c r="AR652" s="6">
        <v>62</v>
      </c>
      <c r="AS652" s="6">
        <v>39.24050632911392</v>
      </c>
      <c r="AT652" s="138">
        <v>1</v>
      </c>
      <c r="AU652" s="138">
        <v>0</v>
      </c>
      <c r="AV652" s="138">
        <v>0</v>
      </c>
      <c r="AW652" s="138">
        <v>2</v>
      </c>
      <c r="AX652" s="138">
        <v>3</v>
      </c>
      <c r="AY652" s="6">
        <v>54.777070063694268</v>
      </c>
      <c r="AZ652" s="6">
        <v>0</v>
      </c>
      <c r="BA652" s="6">
        <v>0</v>
      </c>
      <c r="BB652" s="6">
        <v>0</v>
      </c>
      <c r="BC652" s="6">
        <v>39</v>
      </c>
      <c r="BD652" s="6">
        <v>23.636363636363637</v>
      </c>
      <c r="BE652" s="6">
        <v>0</v>
      </c>
      <c r="BF652" s="6">
        <v>0</v>
      </c>
      <c r="BG652" s="6">
        <v>32</v>
      </c>
      <c r="BH652" s="6">
        <v>26.446280991735538</v>
      </c>
      <c r="BI652" s="6">
        <v>4</v>
      </c>
      <c r="BJ652" s="6">
        <v>28.571428571428569</v>
      </c>
      <c r="BK652" s="6">
        <v>22</v>
      </c>
    </row>
    <row r="653" spans="1:63" x14ac:dyDescent="0.35">
      <c r="A653" s="28">
        <v>647</v>
      </c>
      <c r="C653" s="18" t="s">
        <v>13</v>
      </c>
      <c r="D653" s="15">
        <v>355</v>
      </c>
      <c r="E653" s="19">
        <v>11</v>
      </c>
      <c r="F653" s="19">
        <v>45</v>
      </c>
      <c r="G653" s="19">
        <v>61</v>
      </c>
      <c r="H653" s="19">
        <v>235</v>
      </c>
      <c r="I653" s="19">
        <v>20</v>
      </c>
      <c r="J653" s="20">
        <v>47.887323943661968</v>
      </c>
      <c r="K653" s="20">
        <v>12</v>
      </c>
      <c r="L653" s="20">
        <v>7.3170731707317067</v>
      </c>
      <c r="M653" s="19">
        <v>0</v>
      </c>
      <c r="N653" s="20">
        <v>0</v>
      </c>
      <c r="O653" s="20">
        <v>8</v>
      </c>
      <c r="P653" s="20">
        <v>100</v>
      </c>
      <c r="Q653" s="20">
        <v>32.862190812720847</v>
      </c>
      <c r="R653" s="19">
        <v>9</v>
      </c>
      <c r="S653" s="20">
        <v>26.47058823529412</v>
      </c>
      <c r="T653" s="19">
        <v>3</v>
      </c>
      <c r="U653" s="20">
        <v>25</v>
      </c>
      <c r="V653" s="19">
        <v>4</v>
      </c>
      <c r="W653" s="20">
        <v>36.363636363636367</v>
      </c>
      <c r="X653" s="19">
        <v>10</v>
      </c>
      <c r="Y653" s="20">
        <v>34.482758620689658</v>
      </c>
      <c r="Z653" s="20">
        <v>22.222222222222221</v>
      </c>
      <c r="AA653" s="20">
        <v>16.666666666666664</v>
      </c>
      <c r="AB653" s="19">
        <v>18</v>
      </c>
      <c r="AC653" s="20">
        <v>14.173228346456693</v>
      </c>
      <c r="AD653" s="20">
        <v>56.198347107438018</v>
      </c>
      <c r="AE653" s="20">
        <v>27.192982456140353</v>
      </c>
      <c r="AF653" s="20">
        <v>13.559322033898304</v>
      </c>
      <c r="AG653" s="20">
        <v>54.430379746835442</v>
      </c>
      <c r="AH653" s="20">
        <v>48.245614035087719</v>
      </c>
      <c r="AI653" s="20">
        <v>20.175438596491226</v>
      </c>
      <c r="AJ653" s="3">
        <v>371.11111111111109</v>
      </c>
      <c r="AK653" s="6">
        <v>0</v>
      </c>
      <c r="AL653" s="6">
        <v>284</v>
      </c>
      <c r="AM653" s="6">
        <v>0</v>
      </c>
      <c r="AN653" s="6">
        <v>47</v>
      </c>
      <c r="AO653" s="6">
        <v>0</v>
      </c>
      <c r="AP653" s="6">
        <v>0</v>
      </c>
      <c r="AQ653" s="6">
        <v>14</v>
      </c>
      <c r="AR653" s="6">
        <v>137</v>
      </c>
      <c r="AS653" s="6">
        <v>41.641337386018236</v>
      </c>
      <c r="AT653" s="138">
        <v>2</v>
      </c>
      <c r="AU653" s="138">
        <v>392</v>
      </c>
      <c r="AV653" s="138">
        <v>0</v>
      </c>
      <c r="AW653" s="138">
        <v>0</v>
      </c>
      <c r="AX653" s="138">
        <v>394</v>
      </c>
      <c r="AY653" s="6">
        <v>48.192771084337352</v>
      </c>
      <c r="AZ653" s="6">
        <v>11</v>
      </c>
      <c r="BA653" s="6">
        <v>7.096774193548387</v>
      </c>
      <c r="BB653" s="6">
        <v>0</v>
      </c>
      <c r="BC653" s="6">
        <v>111</v>
      </c>
      <c r="BD653" s="6">
        <v>32.840236686390533</v>
      </c>
      <c r="BE653" s="6">
        <v>10</v>
      </c>
      <c r="BF653" s="6">
        <v>20.408163265306122</v>
      </c>
      <c r="BG653" s="6">
        <v>59</v>
      </c>
      <c r="BH653" s="6">
        <v>26.81818181818182</v>
      </c>
      <c r="BI653" s="6">
        <v>15</v>
      </c>
      <c r="BJ653" s="6">
        <v>83.333333333333343</v>
      </c>
      <c r="BK653" s="6">
        <v>61</v>
      </c>
    </row>
    <row r="654" spans="1:63" x14ac:dyDescent="0.35">
      <c r="A654" s="28">
        <v>648</v>
      </c>
      <c r="C654" s="18" t="s">
        <v>4</v>
      </c>
      <c r="D654" s="15">
        <v>974</v>
      </c>
      <c r="E654" s="19">
        <v>0</v>
      </c>
      <c r="F654" s="19">
        <v>7</v>
      </c>
      <c r="G654" s="19">
        <v>15</v>
      </c>
      <c r="H654" s="19">
        <v>530</v>
      </c>
      <c r="I654" s="19">
        <v>424</v>
      </c>
      <c r="J654" s="20">
        <v>47.741273100616013</v>
      </c>
      <c r="K654" s="20">
        <v>9</v>
      </c>
      <c r="L654" s="20">
        <v>11.538461538461538</v>
      </c>
      <c r="M654" s="19">
        <v>0</v>
      </c>
      <c r="N654" s="20">
        <v>0</v>
      </c>
      <c r="O654" s="20">
        <v>54</v>
      </c>
      <c r="P654" s="20">
        <v>86</v>
      </c>
      <c r="Q654" s="20">
        <v>62.878787878787875</v>
      </c>
      <c r="R654" s="19">
        <v>0</v>
      </c>
      <c r="S654" s="20">
        <v>0</v>
      </c>
      <c r="T654" s="19">
        <v>4</v>
      </c>
      <c r="U654" s="20">
        <v>100</v>
      </c>
      <c r="V654" s="19">
        <v>0</v>
      </c>
      <c r="W654" s="20">
        <v>0</v>
      </c>
      <c r="X654" s="19">
        <v>4</v>
      </c>
      <c r="Y654" s="20">
        <v>36.363636363636367</v>
      </c>
      <c r="Z654" s="20">
        <v>46.153846153846153</v>
      </c>
      <c r="AA654" s="20">
        <v>9.2307692307692317</v>
      </c>
      <c r="AB654" s="19">
        <v>23</v>
      </c>
      <c r="AC654" s="20">
        <v>6.2841530054644812</v>
      </c>
      <c r="AD654" s="20">
        <v>73.782771535580522</v>
      </c>
      <c r="AE654" s="20">
        <v>51.879699248120303</v>
      </c>
      <c r="AF654" s="20">
        <v>63.636363636363633</v>
      </c>
      <c r="AG654" s="20">
        <v>63.157894736842103</v>
      </c>
      <c r="AH654" s="20">
        <v>49.845201238390089</v>
      </c>
      <c r="AI654" s="20">
        <v>19.814241486068113</v>
      </c>
      <c r="AJ654" s="3">
        <v>442.73504273504273</v>
      </c>
      <c r="AK654" s="6">
        <v>0</v>
      </c>
      <c r="AL654" s="6">
        <v>858</v>
      </c>
      <c r="AM654" s="6">
        <v>0</v>
      </c>
      <c r="AN654" s="6">
        <v>0</v>
      </c>
      <c r="AO654" s="6">
        <v>0</v>
      </c>
      <c r="AP654" s="6">
        <v>5</v>
      </c>
      <c r="AQ654" s="6">
        <v>49</v>
      </c>
      <c r="AR654" s="6">
        <v>18</v>
      </c>
      <c r="AS654" s="6">
        <v>1.9396551724137931</v>
      </c>
      <c r="AT654" s="138">
        <v>0</v>
      </c>
      <c r="AU654" s="138">
        <v>0</v>
      </c>
      <c r="AV654" s="138">
        <v>0</v>
      </c>
      <c r="AW654" s="138">
        <v>2</v>
      </c>
      <c r="AX654" s="138">
        <v>2</v>
      </c>
      <c r="AY654" s="6">
        <v>10.37433155080214</v>
      </c>
      <c r="AZ654" s="6">
        <v>0</v>
      </c>
      <c r="BA654" s="6">
        <v>0</v>
      </c>
      <c r="BB654" s="6">
        <v>72</v>
      </c>
      <c r="BC654" s="6">
        <v>92</v>
      </c>
      <c r="BD654" s="6">
        <v>9.4943240454076374</v>
      </c>
      <c r="BE654" s="6">
        <v>0</v>
      </c>
      <c r="BF654" s="6">
        <v>0</v>
      </c>
      <c r="BG654" s="6">
        <v>20</v>
      </c>
      <c r="BH654" s="6">
        <v>3.8167938931297711</v>
      </c>
      <c r="BI654" s="6">
        <v>65</v>
      </c>
      <c r="BJ654" s="6">
        <v>15.738498789346247</v>
      </c>
      <c r="BK654" s="6">
        <v>15</v>
      </c>
    </row>
    <row r="655" spans="1:63" x14ac:dyDescent="0.35">
      <c r="A655" s="28">
        <v>649</v>
      </c>
      <c r="C655" s="18" t="s">
        <v>279</v>
      </c>
      <c r="D655" s="15">
        <v>143</v>
      </c>
      <c r="E655" s="19">
        <v>5</v>
      </c>
      <c r="F655" s="19">
        <v>23</v>
      </c>
      <c r="G655" s="19">
        <v>15</v>
      </c>
      <c r="H655" s="19">
        <v>108</v>
      </c>
      <c r="I655" s="19">
        <v>3</v>
      </c>
      <c r="J655" s="20">
        <v>59.44055944055944</v>
      </c>
      <c r="K655" s="20">
        <v>4</v>
      </c>
      <c r="L655" s="20">
        <v>4.7619047619047619</v>
      </c>
      <c r="M655" s="19">
        <v>0</v>
      </c>
      <c r="N655" s="20">
        <v>0</v>
      </c>
      <c r="O655" s="20">
        <v>3</v>
      </c>
      <c r="P655" s="20">
        <v>100</v>
      </c>
      <c r="Q655" s="20">
        <v>3.6036036036036037</v>
      </c>
      <c r="R655" s="19">
        <v>0</v>
      </c>
      <c r="S655" s="20">
        <v>0</v>
      </c>
      <c r="T655" s="19">
        <v>0</v>
      </c>
      <c r="U655" s="20">
        <v>0</v>
      </c>
      <c r="V655" s="19">
        <v>0</v>
      </c>
      <c r="W655" s="20">
        <v>0</v>
      </c>
      <c r="X655" s="19">
        <v>0</v>
      </c>
      <c r="Y655" s="20">
        <v>0</v>
      </c>
      <c r="Z655" s="20">
        <v>20.987654320987652</v>
      </c>
      <c r="AA655" s="20">
        <v>50.617283950617285</v>
      </c>
      <c r="AB655" s="19">
        <v>14</v>
      </c>
      <c r="AC655" s="20">
        <v>20</v>
      </c>
      <c r="AD655" s="20">
        <v>73.80952380952381</v>
      </c>
      <c r="AE655" s="20">
        <v>40</v>
      </c>
      <c r="AF655" s="20">
        <v>29.166666666666668</v>
      </c>
      <c r="AG655" s="20">
        <v>60.493827160493829</v>
      </c>
      <c r="AH655" s="20">
        <v>23.636363636363637</v>
      </c>
      <c r="AI655" s="20">
        <v>40</v>
      </c>
      <c r="AJ655" s="3">
        <v>436.36363636363637</v>
      </c>
      <c r="AK655" s="6">
        <v>5</v>
      </c>
      <c r="AL655" s="6">
        <v>83</v>
      </c>
      <c r="AM655" s="6">
        <v>0</v>
      </c>
      <c r="AN655" s="6">
        <v>0</v>
      </c>
      <c r="AO655" s="6">
        <v>0</v>
      </c>
      <c r="AP655" s="6">
        <v>0</v>
      </c>
      <c r="AQ655" s="6">
        <v>53</v>
      </c>
      <c r="AR655" s="6">
        <v>35</v>
      </c>
      <c r="AS655" s="6">
        <v>25.179856115107913</v>
      </c>
      <c r="AT655" s="138">
        <v>0</v>
      </c>
      <c r="AU655" s="138">
        <v>0</v>
      </c>
      <c r="AV655" s="138">
        <v>0</v>
      </c>
      <c r="AW655" s="138">
        <v>0</v>
      </c>
      <c r="AX655" s="138">
        <v>0</v>
      </c>
      <c r="AY655" s="6">
        <v>30.49645390070922</v>
      </c>
      <c r="AZ655" s="6">
        <v>0</v>
      </c>
      <c r="BA655" s="6">
        <v>0</v>
      </c>
      <c r="BB655" s="6">
        <v>0</v>
      </c>
      <c r="BC655" s="6">
        <v>35</v>
      </c>
      <c r="BD655" s="6">
        <v>23.809523809523807</v>
      </c>
      <c r="BE655" s="6">
        <v>0</v>
      </c>
      <c r="BF655" s="6">
        <v>0</v>
      </c>
      <c r="BG655" s="6">
        <v>27</v>
      </c>
      <c r="BH655" s="6">
        <v>25.471698113207548</v>
      </c>
      <c r="BI655" s="6">
        <v>3</v>
      </c>
      <c r="BJ655" s="6">
        <v>100</v>
      </c>
      <c r="BK655" s="6">
        <v>15</v>
      </c>
    </row>
    <row r="656" spans="1:63" x14ac:dyDescent="0.35">
      <c r="A656" s="28">
        <v>650</v>
      </c>
      <c r="C656" s="18" t="s">
        <v>15</v>
      </c>
      <c r="D656" s="15">
        <v>342</v>
      </c>
      <c r="E656" s="19">
        <v>6</v>
      </c>
      <c r="F656" s="19">
        <v>10</v>
      </c>
      <c r="G656" s="19">
        <v>27</v>
      </c>
      <c r="H656" s="19">
        <v>267</v>
      </c>
      <c r="I656" s="19">
        <v>36</v>
      </c>
      <c r="J656" s="20">
        <v>46.783625730994146</v>
      </c>
      <c r="K656" s="20">
        <v>12</v>
      </c>
      <c r="L656" s="20">
        <v>10.909090909090908</v>
      </c>
      <c r="M656" s="19">
        <v>4</v>
      </c>
      <c r="N656" s="20">
        <v>36.363636363636367</v>
      </c>
      <c r="O656" s="20">
        <v>34</v>
      </c>
      <c r="P656" s="20">
        <v>83.870967741935488</v>
      </c>
      <c r="Q656" s="20">
        <v>41.082802547770704</v>
      </c>
      <c r="R656" s="19">
        <v>10</v>
      </c>
      <c r="S656" s="20">
        <v>52.631578947368418</v>
      </c>
      <c r="T656" s="19">
        <v>0</v>
      </c>
      <c r="U656" s="20">
        <v>0</v>
      </c>
      <c r="V656" s="19">
        <v>4</v>
      </c>
      <c r="W656" s="118">
        <v>100</v>
      </c>
      <c r="X656" s="118">
        <v>5</v>
      </c>
      <c r="Y656" s="118">
        <v>25</v>
      </c>
      <c r="Z656" s="20">
        <v>28.571428571428569</v>
      </c>
      <c r="AA656" s="20">
        <v>12.380952380952381</v>
      </c>
      <c r="AB656" s="19">
        <v>16</v>
      </c>
      <c r="AC656" s="20">
        <v>9.9378881987577632</v>
      </c>
      <c r="AD656" s="20">
        <v>60.583941605839421</v>
      </c>
      <c r="AE656" s="20">
        <v>40.601503759398497</v>
      </c>
      <c r="AF656" s="20">
        <v>42.857142857142854</v>
      </c>
      <c r="AG656" s="20">
        <v>53.877551020408163</v>
      </c>
      <c r="AH656" s="20">
        <v>34.838709677419352</v>
      </c>
      <c r="AI656" s="20">
        <v>32.903225806451616</v>
      </c>
      <c r="AJ656" s="3">
        <v>436.95652173913044</v>
      </c>
      <c r="AK656" s="6">
        <v>0</v>
      </c>
      <c r="AL656" s="6">
        <v>137</v>
      </c>
      <c r="AM656" s="6">
        <v>0</v>
      </c>
      <c r="AN656" s="6">
        <v>141</v>
      </c>
      <c r="AO656" s="6">
        <v>0</v>
      </c>
      <c r="AP656" s="6">
        <v>5</v>
      </c>
      <c r="AQ656" s="6">
        <v>19</v>
      </c>
      <c r="AR656" s="6">
        <v>24</v>
      </c>
      <c r="AS656" s="6">
        <v>7.384615384615385</v>
      </c>
      <c r="AT656" s="138">
        <v>3</v>
      </c>
      <c r="AU656" s="138">
        <v>0</v>
      </c>
      <c r="AV656" s="138">
        <v>1</v>
      </c>
      <c r="AW656" s="138">
        <v>0</v>
      </c>
      <c r="AX656" s="138">
        <v>4</v>
      </c>
      <c r="AY656" s="6">
        <v>25.151515151515152</v>
      </c>
      <c r="AZ656" s="6">
        <v>6</v>
      </c>
      <c r="BA656" s="6">
        <v>5.2173913043478262</v>
      </c>
      <c r="BB656" s="6">
        <v>3</v>
      </c>
      <c r="BC656" s="6">
        <v>49</v>
      </c>
      <c r="BD656" s="6">
        <v>14.714714714714713</v>
      </c>
      <c r="BE656" s="6">
        <v>3</v>
      </c>
      <c r="BF656" s="6">
        <v>12</v>
      </c>
      <c r="BG656" s="6">
        <v>29</v>
      </c>
      <c r="BH656" s="6">
        <v>11.196911196911197</v>
      </c>
      <c r="BI656" s="6">
        <v>14</v>
      </c>
      <c r="BJ656" s="6">
        <v>33.333333333333329</v>
      </c>
      <c r="BK656" s="6">
        <v>27</v>
      </c>
    </row>
    <row r="657" spans="1:63" x14ac:dyDescent="0.35">
      <c r="A657" s="28">
        <v>651</v>
      </c>
      <c r="C657" s="18" t="s">
        <v>135</v>
      </c>
      <c r="D657" s="15">
        <v>1134</v>
      </c>
      <c r="E657" s="19">
        <v>4</v>
      </c>
      <c r="F657" s="19">
        <v>9</v>
      </c>
      <c r="G657" s="19">
        <v>36</v>
      </c>
      <c r="H657" s="19">
        <v>885</v>
      </c>
      <c r="I657" s="19">
        <v>209</v>
      </c>
      <c r="J657" s="20">
        <v>50.793650793650791</v>
      </c>
      <c r="K657" s="20">
        <v>25</v>
      </c>
      <c r="L657" s="20">
        <v>7.6923076923076925</v>
      </c>
      <c r="M657" s="19">
        <v>0</v>
      </c>
      <c r="N657" s="20">
        <v>0</v>
      </c>
      <c r="O657" s="20">
        <v>70</v>
      </c>
      <c r="P657" s="20">
        <v>78.461538461538467</v>
      </c>
      <c r="Q657" s="20">
        <v>36.909090909090907</v>
      </c>
      <c r="R657" s="19">
        <v>0</v>
      </c>
      <c r="S657" s="20">
        <v>0</v>
      </c>
      <c r="T657" s="19">
        <v>0</v>
      </c>
      <c r="U657" s="20">
        <v>0</v>
      </c>
      <c r="V657" s="19">
        <v>0</v>
      </c>
      <c r="W657" s="118">
        <v>0</v>
      </c>
      <c r="X657" s="118">
        <v>3</v>
      </c>
      <c r="Y657" s="118">
        <v>15</v>
      </c>
      <c r="Z657" s="20">
        <v>30.718954248366014</v>
      </c>
      <c r="AA657" s="20">
        <v>17.647058823529413</v>
      </c>
      <c r="AB657" s="19">
        <v>30</v>
      </c>
      <c r="AC657" s="20">
        <v>4.6948356807511731</v>
      </c>
      <c r="AD657" s="20">
        <v>75.638051044083525</v>
      </c>
      <c r="AE657" s="20">
        <v>57.777777777777771</v>
      </c>
      <c r="AF657" s="20">
        <v>84.210526315789465</v>
      </c>
      <c r="AG657" s="20">
        <v>66.507177033492823</v>
      </c>
      <c r="AH657" s="20">
        <v>47.884940778341793</v>
      </c>
      <c r="AI657" s="20">
        <v>16.58206429780034</v>
      </c>
      <c r="AJ657" s="3">
        <v>564.77272727272725</v>
      </c>
      <c r="AK657" s="6">
        <v>0</v>
      </c>
      <c r="AL657" s="6">
        <v>933</v>
      </c>
      <c r="AM657" s="6">
        <v>0</v>
      </c>
      <c r="AN657" s="6">
        <v>102</v>
      </c>
      <c r="AO657" s="6">
        <v>0</v>
      </c>
      <c r="AP657" s="6">
        <v>0</v>
      </c>
      <c r="AQ657" s="6">
        <v>51</v>
      </c>
      <c r="AR657" s="6">
        <v>30</v>
      </c>
      <c r="AS657" s="6">
        <v>2.7223230490018149</v>
      </c>
      <c r="AT657" s="138">
        <v>9</v>
      </c>
      <c r="AU657" s="138">
        <v>0</v>
      </c>
      <c r="AV657" s="138">
        <v>0</v>
      </c>
      <c r="AW657" s="138">
        <v>0</v>
      </c>
      <c r="AX657" s="138">
        <v>9</v>
      </c>
      <c r="AY657" s="6">
        <v>6.756756756756757</v>
      </c>
      <c r="AZ657" s="6">
        <v>11</v>
      </c>
      <c r="BA657" s="6">
        <v>3.4700315457413247</v>
      </c>
      <c r="BB657" s="6">
        <v>11</v>
      </c>
      <c r="BC657" s="6">
        <v>182</v>
      </c>
      <c r="BD657" s="6">
        <v>16.192170818505339</v>
      </c>
      <c r="BE657" s="6">
        <v>5</v>
      </c>
      <c r="BF657" s="6">
        <v>14.285714285714285</v>
      </c>
      <c r="BG657" s="6">
        <v>86</v>
      </c>
      <c r="BH657" s="6">
        <v>9.7838452787258259</v>
      </c>
      <c r="BI657" s="6">
        <v>87</v>
      </c>
      <c r="BJ657" s="6">
        <v>42.647058823529413</v>
      </c>
      <c r="BK657" s="6">
        <v>36</v>
      </c>
    </row>
    <row r="658" spans="1:63" x14ac:dyDescent="0.35">
      <c r="A658" s="28">
        <v>652</v>
      </c>
      <c r="C658" s="18" t="s">
        <v>20</v>
      </c>
      <c r="D658" s="15">
        <v>516</v>
      </c>
      <c r="E658" s="19">
        <v>21</v>
      </c>
      <c r="F658" s="19">
        <v>63</v>
      </c>
      <c r="G658" s="19">
        <v>36</v>
      </c>
      <c r="H658" s="19">
        <v>388</v>
      </c>
      <c r="I658" s="19">
        <v>28</v>
      </c>
      <c r="J658" s="20">
        <v>53.100775193798455</v>
      </c>
      <c r="K658" s="20">
        <v>11</v>
      </c>
      <c r="L658" s="20">
        <v>4.5267489711934159</v>
      </c>
      <c r="M658" s="19">
        <v>0</v>
      </c>
      <c r="N658" s="20">
        <v>0</v>
      </c>
      <c r="O658" s="20">
        <v>24</v>
      </c>
      <c r="P658" s="20">
        <v>100</v>
      </c>
      <c r="Q658" s="20">
        <v>11.267605633802818</v>
      </c>
      <c r="R658" s="19">
        <v>0</v>
      </c>
      <c r="S658" s="20">
        <v>0</v>
      </c>
      <c r="T658" s="19">
        <v>0</v>
      </c>
      <c r="U658" s="20">
        <v>0</v>
      </c>
      <c r="V658" s="19">
        <v>5</v>
      </c>
      <c r="W658" s="118">
        <v>41.666666666666671</v>
      </c>
      <c r="X658" s="118">
        <v>5</v>
      </c>
      <c r="Y658" s="118">
        <v>23.809523809523807</v>
      </c>
      <c r="Z658" s="20">
        <v>18.297872340425531</v>
      </c>
      <c r="AA658" s="20">
        <v>60.851063829787236</v>
      </c>
      <c r="AB658" s="19">
        <v>22</v>
      </c>
      <c r="AC658" s="20">
        <v>6.8965517241379306</v>
      </c>
      <c r="AD658" s="20">
        <v>85.465116279069761</v>
      </c>
      <c r="AE658" s="20">
        <v>63.380281690140848</v>
      </c>
      <c r="AF658" s="20">
        <v>67.567567567567565</v>
      </c>
      <c r="AG658" s="20">
        <v>75</v>
      </c>
      <c r="AH658" s="20">
        <v>18.118466898954704</v>
      </c>
      <c r="AI658" s="20">
        <v>45.296167247386762</v>
      </c>
      <c r="AJ658" s="3">
        <v>762.5</v>
      </c>
      <c r="AK658" s="6">
        <v>126</v>
      </c>
      <c r="AL658" s="6">
        <v>199</v>
      </c>
      <c r="AM658" s="6">
        <v>52</v>
      </c>
      <c r="AN658" s="6">
        <v>23</v>
      </c>
      <c r="AO658" s="6">
        <v>0</v>
      </c>
      <c r="AP658" s="6">
        <v>10</v>
      </c>
      <c r="AQ658" s="6">
        <v>79</v>
      </c>
      <c r="AR658" s="6">
        <v>74</v>
      </c>
      <c r="AS658" s="6">
        <v>14.453125</v>
      </c>
      <c r="AT658" s="138">
        <v>0</v>
      </c>
      <c r="AU658" s="138">
        <v>7</v>
      </c>
      <c r="AV658" s="138">
        <v>1</v>
      </c>
      <c r="AW658" s="138">
        <v>6</v>
      </c>
      <c r="AX658" s="138">
        <v>14</v>
      </c>
      <c r="AY658" s="6">
        <v>13.518886679920477</v>
      </c>
      <c r="AZ658" s="6">
        <v>0</v>
      </c>
      <c r="BA658" s="6">
        <v>0</v>
      </c>
      <c r="BB658" s="6">
        <v>3</v>
      </c>
      <c r="BC658" s="6">
        <v>33</v>
      </c>
      <c r="BD658" s="6">
        <v>6.4705882352941186</v>
      </c>
      <c r="BE658" s="6">
        <v>0</v>
      </c>
      <c r="BF658" s="6">
        <v>0</v>
      </c>
      <c r="BG658" s="6">
        <v>18</v>
      </c>
      <c r="BH658" s="6">
        <v>4.7493403693931393</v>
      </c>
      <c r="BI658" s="6">
        <v>13</v>
      </c>
      <c r="BJ658" s="6">
        <v>38.235294117647058</v>
      </c>
      <c r="BK658" s="6">
        <v>36</v>
      </c>
    </row>
    <row r="659" spans="1:63" x14ac:dyDescent="0.35">
      <c r="A659" s="28">
        <v>653</v>
      </c>
      <c r="C659" s="18" t="s">
        <v>29</v>
      </c>
      <c r="D659" s="15">
        <v>162</v>
      </c>
      <c r="E659" s="19">
        <v>0</v>
      </c>
      <c r="F659" s="19">
        <v>8</v>
      </c>
      <c r="G659" s="19">
        <v>10</v>
      </c>
      <c r="H659" s="19">
        <v>129</v>
      </c>
      <c r="I659" s="19">
        <v>19</v>
      </c>
      <c r="J659" s="20">
        <v>50</v>
      </c>
      <c r="K659" s="20">
        <v>5</v>
      </c>
      <c r="L659" s="20">
        <v>7.042253521126761</v>
      </c>
      <c r="M659" s="19">
        <v>0</v>
      </c>
      <c r="N659" s="20">
        <v>0</v>
      </c>
      <c r="O659" s="20">
        <v>13</v>
      </c>
      <c r="P659" s="20">
        <v>75</v>
      </c>
      <c r="Q659" s="20">
        <v>21.917808219178081</v>
      </c>
      <c r="R659" s="19">
        <v>0</v>
      </c>
      <c r="S659" s="20">
        <v>0</v>
      </c>
      <c r="T659" s="19">
        <v>0</v>
      </c>
      <c r="U659" s="20">
        <v>0</v>
      </c>
      <c r="V659" s="19">
        <v>0</v>
      </c>
      <c r="W659" s="20">
        <v>0</v>
      </c>
      <c r="X659" s="19">
        <v>0</v>
      </c>
      <c r="Y659" s="20">
        <v>0</v>
      </c>
      <c r="Z659" s="20">
        <v>45.714285714285715</v>
      </c>
      <c r="AA659" s="20">
        <v>25.714285714285712</v>
      </c>
      <c r="AB659" s="19">
        <v>6</v>
      </c>
      <c r="AC659" s="20">
        <v>5.3097345132743365</v>
      </c>
      <c r="AD659" s="20">
        <v>80.303030303030297</v>
      </c>
      <c r="AE659" s="20">
        <v>72.727272727272734</v>
      </c>
      <c r="AF659" s="20">
        <v>100</v>
      </c>
      <c r="AG659" s="20">
        <v>80.508474576271183</v>
      </c>
      <c r="AH659" s="20">
        <v>29.245283018867923</v>
      </c>
      <c r="AI659" s="20">
        <v>31.132075471698112</v>
      </c>
      <c r="AJ659" s="3">
        <v>806.25</v>
      </c>
      <c r="AK659" s="6">
        <v>0</v>
      </c>
      <c r="AL659" s="6">
        <v>108</v>
      </c>
      <c r="AM659" s="6">
        <v>26</v>
      </c>
      <c r="AN659" s="6">
        <v>3</v>
      </c>
      <c r="AO659" s="6">
        <v>0</v>
      </c>
      <c r="AP659" s="6">
        <v>0</v>
      </c>
      <c r="AQ659" s="6">
        <v>15</v>
      </c>
      <c r="AR659" s="6">
        <v>10</v>
      </c>
      <c r="AS659" s="6">
        <v>6.25</v>
      </c>
      <c r="AT659" s="138">
        <v>0</v>
      </c>
      <c r="AU659" s="138">
        <v>0</v>
      </c>
      <c r="AV659" s="138">
        <v>0</v>
      </c>
      <c r="AW659" s="138">
        <v>0</v>
      </c>
      <c r="AX659" s="138">
        <v>0</v>
      </c>
      <c r="AY659" s="6">
        <v>18.181818181818183</v>
      </c>
      <c r="AZ659" s="6">
        <v>0</v>
      </c>
      <c r="BA659" s="6">
        <v>0</v>
      </c>
      <c r="BB659" s="6">
        <v>3</v>
      </c>
      <c r="BC659" s="6">
        <v>3</v>
      </c>
      <c r="BD659" s="6">
        <v>1.935483870967742</v>
      </c>
      <c r="BE659" s="6">
        <v>0</v>
      </c>
      <c r="BF659" s="6">
        <v>0</v>
      </c>
      <c r="BG659" s="6">
        <v>3</v>
      </c>
      <c r="BH659" s="6">
        <v>2.3622047244094486</v>
      </c>
      <c r="BI659" s="6">
        <v>0</v>
      </c>
      <c r="BJ659" s="6">
        <v>0</v>
      </c>
      <c r="BK659" s="6">
        <v>10</v>
      </c>
    </row>
    <row r="660" spans="1:63" x14ac:dyDescent="0.35">
      <c r="A660" s="28">
        <v>654</v>
      </c>
      <c r="C660" s="18" t="s">
        <v>24</v>
      </c>
      <c r="D660" s="15">
        <v>722</v>
      </c>
      <c r="E660" s="19">
        <v>41</v>
      </c>
      <c r="F660" s="19">
        <v>86</v>
      </c>
      <c r="G660" s="19">
        <v>86</v>
      </c>
      <c r="H660" s="19">
        <v>526</v>
      </c>
      <c r="I660" s="19">
        <v>20</v>
      </c>
      <c r="J660" s="20">
        <v>44.45983379501385</v>
      </c>
      <c r="K660" s="20">
        <v>9</v>
      </c>
      <c r="L660" s="20">
        <v>2.2900763358778624</v>
      </c>
      <c r="M660" s="19">
        <v>5</v>
      </c>
      <c r="N660" s="20">
        <v>13.888888888888889</v>
      </c>
      <c r="O660" s="20">
        <v>7</v>
      </c>
      <c r="P660" s="20">
        <v>100</v>
      </c>
      <c r="Q660" s="20">
        <v>6.9306930693069315</v>
      </c>
      <c r="R660" s="19">
        <v>13</v>
      </c>
      <c r="S660" s="20">
        <v>21.311475409836063</v>
      </c>
      <c r="T660" s="19">
        <v>10</v>
      </c>
      <c r="U660" s="20">
        <v>32.258064516129032</v>
      </c>
      <c r="V660" s="19">
        <v>6</v>
      </c>
      <c r="W660" s="20">
        <v>42.857142857142854</v>
      </c>
      <c r="X660" s="19">
        <v>18</v>
      </c>
      <c r="Y660" s="20">
        <v>33.333333333333329</v>
      </c>
      <c r="Z660" s="20">
        <v>12.30366492146597</v>
      </c>
      <c r="AA660" s="20">
        <v>61.256544502617807</v>
      </c>
      <c r="AB660" s="19">
        <v>46</v>
      </c>
      <c r="AC660" s="20">
        <v>11.274509803921569</v>
      </c>
      <c r="AD660" s="20">
        <v>80.405405405405403</v>
      </c>
      <c r="AE660" s="20">
        <v>42.477876106194692</v>
      </c>
      <c r="AF660" s="20">
        <v>55.371900826446286</v>
      </c>
      <c r="AG660" s="20">
        <v>68.637532133676089</v>
      </c>
      <c r="AH660" s="20">
        <v>19.476744186046513</v>
      </c>
      <c r="AI660" s="20">
        <v>41.569767441860463</v>
      </c>
      <c r="AJ660" s="3">
        <v>465.38461538461536</v>
      </c>
      <c r="AK660" s="6">
        <v>0</v>
      </c>
      <c r="AL660" s="6">
        <v>21</v>
      </c>
      <c r="AM660" s="6">
        <v>4</v>
      </c>
      <c r="AN660" s="6">
        <v>662</v>
      </c>
      <c r="AO660" s="6">
        <v>0</v>
      </c>
      <c r="AP660" s="6">
        <v>0</v>
      </c>
      <c r="AQ660" s="6">
        <v>8</v>
      </c>
      <c r="AR660" s="6">
        <v>204</v>
      </c>
      <c r="AS660" s="6">
        <v>29.059829059829063</v>
      </c>
      <c r="AT660" s="138">
        <v>24</v>
      </c>
      <c r="AU660" s="138">
        <v>0</v>
      </c>
      <c r="AV660" s="138">
        <v>1</v>
      </c>
      <c r="AW660" s="138">
        <v>44</v>
      </c>
      <c r="AX660" s="138">
        <v>69</v>
      </c>
      <c r="AY660" s="6">
        <v>40.74074074074074</v>
      </c>
      <c r="AZ660" s="6">
        <v>0</v>
      </c>
      <c r="BA660" s="6">
        <v>0</v>
      </c>
      <c r="BB660" s="6">
        <v>0</v>
      </c>
      <c r="BC660" s="6">
        <v>45</v>
      </c>
      <c r="BD660" s="6">
        <v>6.3291139240506329</v>
      </c>
      <c r="BE660" s="6">
        <v>3</v>
      </c>
      <c r="BF660" s="6">
        <v>3.5294117647058822</v>
      </c>
      <c r="BG660" s="6">
        <v>22</v>
      </c>
      <c r="BH660" s="6">
        <v>4.2145593869731801</v>
      </c>
      <c r="BI660" s="6">
        <v>9</v>
      </c>
      <c r="BJ660" s="6">
        <v>42.857142857142854</v>
      </c>
      <c r="BK660" s="6">
        <v>86</v>
      </c>
    </row>
    <row r="661" spans="1:63" x14ac:dyDescent="0.35">
      <c r="A661" s="28">
        <v>655</v>
      </c>
      <c r="C661" s="18" t="s">
        <v>21</v>
      </c>
      <c r="D661" s="15">
        <v>3944</v>
      </c>
      <c r="E661" s="19">
        <v>43</v>
      </c>
      <c r="F661" s="19">
        <v>292</v>
      </c>
      <c r="G661" s="19">
        <v>532</v>
      </c>
      <c r="H661" s="19">
        <v>2924</v>
      </c>
      <c r="I661" s="19">
        <v>199</v>
      </c>
      <c r="J661" s="20">
        <v>56.1105476673428</v>
      </c>
      <c r="K661" s="20">
        <v>97</v>
      </c>
      <c r="L661" s="20">
        <v>5.9218559218559212</v>
      </c>
      <c r="M661" s="19">
        <v>7</v>
      </c>
      <c r="N661" s="20">
        <v>2.8000000000000003</v>
      </c>
      <c r="O661" s="20">
        <v>159</v>
      </c>
      <c r="P661" s="20">
        <v>89.375</v>
      </c>
      <c r="Q661" s="20">
        <v>9.8148692330296807</v>
      </c>
      <c r="R661" s="19">
        <v>14</v>
      </c>
      <c r="S661" s="20">
        <v>5.9322033898305087</v>
      </c>
      <c r="T661" s="19">
        <v>14</v>
      </c>
      <c r="U661" s="20">
        <v>13.333333333333334</v>
      </c>
      <c r="V661" s="19">
        <v>15</v>
      </c>
      <c r="W661" s="20">
        <v>11.904761904761903</v>
      </c>
      <c r="X661" s="19">
        <v>26</v>
      </c>
      <c r="Y661" s="20">
        <v>11.206896551724139</v>
      </c>
      <c r="Z661" s="20">
        <v>22.890818858560795</v>
      </c>
      <c r="AA661" s="20">
        <v>57.009925558312659</v>
      </c>
      <c r="AB661" s="19">
        <v>174</v>
      </c>
      <c r="AC661" s="20">
        <v>6.3089195068890502</v>
      </c>
      <c r="AD661" s="20">
        <v>88.709677419354833</v>
      </c>
      <c r="AE661" s="20">
        <v>74.895146794487715</v>
      </c>
      <c r="AF661" s="20">
        <v>69.791666666666657</v>
      </c>
      <c r="AG661" s="20">
        <v>82.762786951268623</v>
      </c>
      <c r="AH661" s="20">
        <v>32.772780602268284</v>
      </c>
      <c r="AI661" s="20">
        <v>31.052014078998823</v>
      </c>
      <c r="AJ661" s="3">
        <v>872.84482758620686</v>
      </c>
      <c r="AK661" s="6">
        <v>10</v>
      </c>
      <c r="AL661" s="6">
        <v>3750</v>
      </c>
      <c r="AM661" s="6">
        <v>0</v>
      </c>
      <c r="AN661" s="6">
        <v>5</v>
      </c>
      <c r="AO661" s="6">
        <v>0</v>
      </c>
      <c r="AP661" s="6">
        <v>0</v>
      </c>
      <c r="AQ661" s="6">
        <v>92</v>
      </c>
      <c r="AR661" s="6">
        <v>599</v>
      </c>
      <c r="AS661" s="6">
        <v>15.470041322314049</v>
      </c>
      <c r="AT661" s="138">
        <v>20</v>
      </c>
      <c r="AU661" s="138">
        <v>0</v>
      </c>
      <c r="AV661" s="138">
        <v>3</v>
      </c>
      <c r="AW661" s="138">
        <v>36</v>
      </c>
      <c r="AX661" s="138">
        <v>59</v>
      </c>
      <c r="AY661" s="6">
        <v>18.63225806451613</v>
      </c>
      <c r="AZ661" s="6">
        <v>13</v>
      </c>
      <c r="BA661" s="6">
        <v>0.80595164290142596</v>
      </c>
      <c r="BB661" s="6">
        <v>4</v>
      </c>
      <c r="BC661" s="6">
        <v>54</v>
      </c>
      <c r="BD661" s="6">
        <v>1.3796627491057742</v>
      </c>
      <c r="BE661" s="6">
        <v>0</v>
      </c>
      <c r="BF661" s="6">
        <v>0</v>
      </c>
      <c r="BG661" s="6">
        <v>28</v>
      </c>
      <c r="BH661" s="6">
        <v>0.96518441916580489</v>
      </c>
      <c r="BI661" s="6">
        <v>26</v>
      </c>
      <c r="BJ661" s="6">
        <v>12.682926829268293</v>
      </c>
      <c r="BK661" s="6">
        <v>532</v>
      </c>
    </row>
    <row r="662" spans="1:63" x14ac:dyDescent="0.35">
      <c r="A662" s="28">
        <v>656</v>
      </c>
      <c r="C662" s="18" t="s">
        <v>9</v>
      </c>
      <c r="D662" s="15">
        <v>422</v>
      </c>
      <c r="E662" s="19">
        <v>0</v>
      </c>
      <c r="F662" s="19">
        <v>3</v>
      </c>
      <c r="G662" s="19">
        <v>6</v>
      </c>
      <c r="H662" s="19">
        <v>320</v>
      </c>
      <c r="I662" s="19">
        <v>83</v>
      </c>
      <c r="J662" s="20">
        <v>51.895734597156398</v>
      </c>
      <c r="K662" s="20">
        <v>7</v>
      </c>
      <c r="L662" s="20">
        <v>5.46875</v>
      </c>
      <c r="M662" s="19">
        <v>0</v>
      </c>
      <c r="N662" s="20">
        <v>0</v>
      </c>
      <c r="O662" s="20">
        <v>24</v>
      </c>
      <c r="P662" s="20">
        <v>88</v>
      </c>
      <c r="Q662" s="20">
        <v>14.14141414141414</v>
      </c>
      <c r="R662" s="19">
        <v>0</v>
      </c>
      <c r="S662" s="20">
        <v>0</v>
      </c>
      <c r="T662" s="19">
        <v>0</v>
      </c>
      <c r="U662" s="20">
        <v>0</v>
      </c>
      <c r="V662" s="19">
        <v>0</v>
      </c>
      <c r="W662" s="20">
        <v>0</v>
      </c>
      <c r="X662" s="19">
        <v>0</v>
      </c>
      <c r="Y662" s="20">
        <v>0</v>
      </c>
      <c r="Z662" s="20">
        <v>36.496350364963504</v>
      </c>
      <c r="AA662" s="20">
        <v>37.956204379562038</v>
      </c>
      <c r="AB662" s="19">
        <v>16</v>
      </c>
      <c r="AC662" s="20">
        <v>6.2015503875968996</v>
      </c>
      <c r="AD662" s="20">
        <v>80.26315789473685</v>
      </c>
      <c r="AE662" s="20">
        <v>67.484662576687114</v>
      </c>
      <c r="AF662" s="20">
        <v>44.444444444444443</v>
      </c>
      <c r="AG662" s="20">
        <v>76.510067114093957</v>
      </c>
      <c r="AH662" s="20">
        <v>42.608695652173914</v>
      </c>
      <c r="AI662" s="20">
        <v>24.347826086956523</v>
      </c>
      <c r="AJ662" s="3">
        <v>642.1052631578948</v>
      </c>
      <c r="AK662" s="6">
        <v>0</v>
      </c>
      <c r="AL662" s="6">
        <v>358</v>
      </c>
      <c r="AM662" s="6">
        <v>0</v>
      </c>
      <c r="AN662" s="6">
        <v>0</v>
      </c>
      <c r="AO662" s="6">
        <v>0</v>
      </c>
      <c r="AP662" s="6">
        <v>0</v>
      </c>
      <c r="AQ662" s="6">
        <v>33</v>
      </c>
      <c r="AR662" s="6">
        <v>11</v>
      </c>
      <c r="AS662" s="6">
        <v>2.7160493827160495</v>
      </c>
      <c r="AT662" s="138">
        <v>0</v>
      </c>
      <c r="AU662" s="138">
        <v>0</v>
      </c>
      <c r="AV662" s="138">
        <v>0</v>
      </c>
      <c r="AW662" s="138">
        <v>0</v>
      </c>
      <c r="AX662" s="138">
        <v>0</v>
      </c>
      <c r="AY662" s="6">
        <v>10.230179028132993</v>
      </c>
      <c r="AZ662" s="6">
        <v>5</v>
      </c>
      <c r="BA662" s="6">
        <v>3.7593984962406015</v>
      </c>
      <c r="BB662" s="6">
        <v>20</v>
      </c>
      <c r="BC662" s="6">
        <v>56</v>
      </c>
      <c r="BD662" s="6">
        <v>13.429256594724221</v>
      </c>
      <c r="BE662" s="6">
        <v>0</v>
      </c>
      <c r="BF662" s="6">
        <v>0</v>
      </c>
      <c r="BG662" s="6">
        <v>24</v>
      </c>
      <c r="BH662" s="6">
        <v>7.6190476190476195</v>
      </c>
      <c r="BI662" s="6">
        <v>27</v>
      </c>
      <c r="BJ662" s="6">
        <v>31.395348837209301</v>
      </c>
      <c r="BK662" s="6">
        <v>6</v>
      </c>
    </row>
    <row r="663" spans="1:63" x14ac:dyDescent="0.35">
      <c r="A663" s="28">
        <v>657</v>
      </c>
      <c r="C663" s="18" t="s">
        <v>3</v>
      </c>
      <c r="D663" s="15">
        <v>498</v>
      </c>
      <c r="E663" s="19">
        <v>8</v>
      </c>
      <c r="F663" s="19">
        <v>44</v>
      </c>
      <c r="G663" s="19">
        <v>68</v>
      </c>
      <c r="H663" s="19">
        <v>358</v>
      </c>
      <c r="I663" s="19">
        <v>31</v>
      </c>
      <c r="J663" s="20">
        <v>45.783132530120483</v>
      </c>
      <c r="K663" s="20">
        <v>8</v>
      </c>
      <c r="L663" s="20">
        <v>4.4692737430167595</v>
      </c>
      <c r="M663" s="19">
        <v>6</v>
      </c>
      <c r="N663" s="20">
        <v>27.27272727272727</v>
      </c>
      <c r="O663" s="20">
        <v>30</v>
      </c>
      <c r="P663" s="20">
        <v>67.741935483870961</v>
      </c>
      <c r="Q663" s="20">
        <v>19.656019656019655</v>
      </c>
      <c r="R663" s="19">
        <v>0</v>
      </c>
      <c r="S663" s="20">
        <v>0</v>
      </c>
      <c r="T663" s="19">
        <v>4</v>
      </c>
      <c r="U663" s="20">
        <v>25</v>
      </c>
      <c r="V663" s="19">
        <v>7</v>
      </c>
      <c r="W663" s="20">
        <v>41.17647058823529</v>
      </c>
      <c r="X663" s="19">
        <v>10</v>
      </c>
      <c r="Y663" s="20">
        <v>34.482758620689658</v>
      </c>
      <c r="Z663" s="20">
        <v>37.349397590361441</v>
      </c>
      <c r="AA663" s="20">
        <v>4.2168674698795181</v>
      </c>
      <c r="AB663" s="19">
        <v>26</v>
      </c>
      <c r="AC663" s="20">
        <v>9.0592334494773521</v>
      </c>
      <c r="AD663" s="20">
        <v>80.526315789473685</v>
      </c>
      <c r="AE663" s="20">
        <v>55.629139072847678</v>
      </c>
      <c r="AF663" s="20">
        <v>68.75</v>
      </c>
      <c r="AG663" s="20">
        <v>71.551724137931032</v>
      </c>
      <c r="AH663" s="20">
        <v>66.666666666666657</v>
      </c>
      <c r="AI663" s="20">
        <v>4.8192771084337354</v>
      </c>
      <c r="AJ663" s="3">
        <v>699.34210526315792</v>
      </c>
      <c r="AK663" s="6">
        <v>0</v>
      </c>
      <c r="AL663" s="6">
        <v>445</v>
      </c>
      <c r="AM663" s="6">
        <v>0</v>
      </c>
      <c r="AN663" s="6">
        <v>0</v>
      </c>
      <c r="AO663" s="6">
        <v>0</v>
      </c>
      <c r="AP663" s="6">
        <v>0</v>
      </c>
      <c r="AQ663" s="6">
        <v>20</v>
      </c>
      <c r="AR663" s="6">
        <v>184</v>
      </c>
      <c r="AS663" s="6">
        <v>38.174273858921161</v>
      </c>
      <c r="AT663" s="138">
        <v>0</v>
      </c>
      <c r="AU663" s="138">
        <v>0</v>
      </c>
      <c r="AV663" s="138">
        <v>0</v>
      </c>
      <c r="AW663" s="138">
        <v>0</v>
      </c>
      <c r="AX663" s="138">
        <v>0</v>
      </c>
      <c r="AY663" s="6">
        <v>58.10526315789474</v>
      </c>
      <c r="AZ663" s="6">
        <v>0</v>
      </c>
      <c r="BA663" s="6">
        <v>0</v>
      </c>
      <c r="BB663" s="6">
        <v>0</v>
      </c>
      <c r="BC663" s="6">
        <v>42</v>
      </c>
      <c r="BD663" s="6">
        <v>8.6419753086419746</v>
      </c>
      <c r="BE663" s="6">
        <v>0</v>
      </c>
      <c r="BF663" s="6">
        <v>0</v>
      </c>
      <c r="BG663" s="6">
        <v>26</v>
      </c>
      <c r="BH663" s="6">
        <v>7.3033707865168536</v>
      </c>
      <c r="BI663" s="6">
        <v>9</v>
      </c>
      <c r="BJ663" s="6">
        <v>37.5</v>
      </c>
      <c r="BK663" s="6">
        <v>68</v>
      </c>
    </row>
    <row r="664" spans="1:63" x14ac:dyDescent="0.35">
      <c r="A664" s="28">
        <v>658</v>
      </c>
      <c r="C664" s="18" t="s">
        <v>280</v>
      </c>
      <c r="D664" s="15">
        <v>249</v>
      </c>
      <c r="E664" s="19">
        <v>18</v>
      </c>
      <c r="F664" s="19">
        <v>49</v>
      </c>
      <c r="G664" s="19">
        <v>41</v>
      </c>
      <c r="H664" s="19">
        <v>151</v>
      </c>
      <c r="I664" s="19">
        <v>13</v>
      </c>
      <c r="J664" s="20">
        <v>55.823293172690761</v>
      </c>
      <c r="K664" s="20">
        <v>4</v>
      </c>
      <c r="L664" s="20">
        <v>5.4794520547945202</v>
      </c>
      <c r="M664" s="19">
        <v>0</v>
      </c>
      <c r="N664" s="20">
        <v>0</v>
      </c>
      <c r="O664" s="20">
        <v>5</v>
      </c>
      <c r="P664" s="20">
        <v>100</v>
      </c>
      <c r="Q664" s="20">
        <v>16.756756756756758</v>
      </c>
      <c r="R664" s="19">
        <v>0</v>
      </c>
      <c r="S664" s="20">
        <v>0</v>
      </c>
      <c r="T664" s="19">
        <v>0</v>
      </c>
      <c r="U664" s="20">
        <v>0</v>
      </c>
      <c r="V664" s="19">
        <v>0</v>
      </c>
      <c r="W664" s="20">
        <v>0</v>
      </c>
      <c r="X664" s="19">
        <v>4</v>
      </c>
      <c r="Y664" s="20">
        <v>19.047619047619047</v>
      </c>
      <c r="Z664" s="20">
        <v>4.6875</v>
      </c>
      <c r="AA664" s="20">
        <v>70.3125</v>
      </c>
      <c r="AB664" s="19">
        <v>20</v>
      </c>
      <c r="AC664" s="20">
        <v>14.184397163120568</v>
      </c>
      <c r="AD664" s="20">
        <v>95.522388059701484</v>
      </c>
      <c r="AE664" s="20">
        <v>61.445783132530117</v>
      </c>
      <c r="AF664" s="20">
        <v>68.421052631578945</v>
      </c>
      <c r="AG664" s="20">
        <v>79.166666666666657</v>
      </c>
      <c r="AH664" s="20">
        <v>16.666666666666664</v>
      </c>
      <c r="AI664" s="20">
        <v>50.793650793650791</v>
      </c>
      <c r="AJ664" s="3">
        <v>682.14285714285711</v>
      </c>
      <c r="AK664" s="6">
        <v>24</v>
      </c>
      <c r="AL664" s="6">
        <v>91</v>
      </c>
      <c r="AM664" s="6">
        <v>24</v>
      </c>
      <c r="AN664" s="6">
        <v>56</v>
      </c>
      <c r="AO664" s="6">
        <v>0</v>
      </c>
      <c r="AP664" s="6">
        <v>18</v>
      </c>
      <c r="AQ664" s="6">
        <v>21</v>
      </c>
      <c r="AR664" s="6">
        <v>46</v>
      </c>
      <c r="AS664" s="6">
        <v>18.699186991869919</v>
      </c>
      <c r="AT664" s="138">
        <v>0</v>
      </c>
      <c r="AU664" s="138">
        <v>0</v>
      </c>
      <c r="AV664" s="138">
        <v>1</v>
      </c>
      <c r="AW664" s="138">
        <v>3</v>
      </c>
      <c r="AX664" s="138">
        <v>4</v>
      </c>
      <c r="AY664" s="6">
        <v>18.930041152263374</v>
      </c>
      <c r="AZ664" s="6">
        <v>0</v>
      </c>
      <c r="BA664" s="6">
        <v>0</v>
      </c>
      <c r="BB664" s="6">
        <v>0</v>
      </c>
      <c r="BC664" s="6">
        <v>6</v>
      </c>
      <c r="BD664" s="6">
        <v>2.4390243902439024</v>
      </c>
      <c r="BE664" s="6">
        <v>0</v>
      </c>
      <c r="BF664" s="6">
        <v>0</v>
      </c>
      <c r="BG664" s="6">
        <v>0</v>
      </c>
      <c r="BH664" s="6">
        <v>0</v>
      </c>
      <c r="BI664" s="6">
        <v>3</v>
      </c>
      <c r="BJ664" s="6">
        <v>25</v>
      </c>
      <c r="BK664" s="6">
        <v>41</v>
      </c>
    </row>
    <row r="665" spans="1:63" x14ac:dyDescent="0.35">
      <c r="A665" s="28">
        <v>659</v>
      </c>
      <c r="C665" s="18" t="s">
        <v>28</v>
      </c>
      <c r="D665" s="15">
        <v>16</v>
      </c>
      <c r="E665" s="19">
        <v>0</v>
      </c>
      <c r="F665" s="19">
        <v>0</v>
      </c>
      <c r="G665" s="19">
        <v>0</v>
      </c>
      <c r="H665" s="19">
        <v>16</v>
      </c>
      <c r="I665" s="19">
        <v>0</v>
      </c>
      <c r="J665" s="20">
        <v>18.75</v>
      </c>
      <c r="K665" s="20">
        <v>0</v>
      </c>
      <c r="L665" s="20">
        <v>0</v>
      </c>
      <c r="M665" s="19">
        <v>0</v>
      </c>
      <c r="N665" s="20">
        <v>0</v>
      </c>
      <c r="O665" s="20">
        <v>0</v>
      </c>
      <c r="P665" s="20">
        <v>0</v>
      </c>
      <c r="Q665" s="20">
        <v>33.333333333333329</v>
      </c>
      <c r="R665" s="19">
        <v>0</v>
      </c>
      <c r="S665" s="20">
        <v>0</v>
      </c>
      <c r="T665" s="19">
        <v>0</v>
      </c>
      <c r="U665" s="20">
        <v>0</v>
      </c>
      <c r="V665" s="19">
        <v>0</v>
      </c>
      <c r="W665" s="20">
        <v>0</v>
      </c>
      <c r="X665" s="19">
        <v>0</v>
      </c>
      <c r="Y665" s="20">
        <v>0</v>
      </c>
      <c r="Z665" s="20">
        <v>100</v>
      </c>
      <c r="AA665" s="20">
        <v>0</v>
      </c>
      <c r="AB665" s="19">
        <v>0</v>
      </c>
      <c r="AC665" s="20">
        <v>0</v>
      </c>
      <c r="AD665" s="20">
        <v>61.53846153846154</v>
      </c>
      <c r="AE665" s="20">
        <v>0</v>
      </c>
      <c r="AF665" s="20">
        <v>0</v>
      </c>
      <c r="AG665" s="20">
        <v>100</v>
      </c>
      <c r="AH665" s="20">
        <v>100</v>
      </c>
      <c r="AI665" s="20">
        <v>0</v>
      </c>
      <c r="AJ665" s="3">
        <v>225</v>
      </c>
      <c r="AK665" s="6">
        <v>0</v>
      </c>
      <c r="AL665" s="6">
        <v>0</v>
      </c>
      <c r="AM665" s="6">
        <v>0</v>
      </c>
      <c r="AN665" s="6">
        <v>9</v>
      </c>
      <c r="AO665" s="6">
        <v>0</v>
      </c>
      <c r="AP665" s="6">
        <v>0</v>
      </c>
      <c r="AQ665" s="6">
        <v>0</v>
      </c>
      <c r="AR665" s="6">
        <v>0</v>
      </c>
      <c r="AS665" s="6">
        <v>0</v>
      </c>
      <c r="AT665" s="138">
        <v>6</v>
      </c>
      <c r="AU665" s="138">
        <v>0</v>
      </c>
      <c r="AV665" s="138">
        <v>0</v>
      </c>
      <c r="AW665" s="138">
        <v>0</v>
      </c>
      <c r="AX665" s="138">
        <v>6</v>
      </c>
      <c r="AY665" s="6">
        <v>45.454545454545453</v>
      </c>
      <c r="AZ665" s="6">
        <v>0</v>
      </c>
      <c r="BA665" s="6">
        <v>0</v>
      </c>
      <c r="BB665" s="6">
        <v>0</v>
      </c>
      <c r="BC665" s="6">
        <v>0</v>
      </c>
      <c r="BD665" s="6">
        <v>0</v>
      </c>
      <c r="BE665" s="6">
        <v>0</v>
      </c>
      <c r="BF665" s="6">
        <v>0</v>
      </c>
      <c r="BG665" s="6">
        <v>0</v>
      </c>
      <c r="BH665" s="6">
        <v>0</v>
      </c>
      <c r="BI665" s="6">
        <v>0</v>
      </c>
      <c r="BJ665" s="6">
        <v>0</v>
      </c>
      <c r="BK665" s="6">
        <v>0</v>
      </c>
    </row>
    <row r="666" spans="1:63" x14ac:dyDescent="0.35">
      <c r="A666" s="28">
        <v>660</v>
      </c>
      <c r="C666" s="18" t="s">
        <v>25</v>
      </c>
      <c r="D666" s="15">
        <v>1210</v>
      </c>
      <c r="E666" s="19">
        <v>12</v>
      </c>
      <c r="F666" s="19">
        <v>100</v>
      </c>
      <c r="G666" s="19">
        <v>79</v>
      </c>
      <c r="H666" s="19">
        <v>933</v>
      </c>
      <c r="I666" s="19">
        <v>98</v>
      </c>
      <c r="J666" s="20">
        <v>48.512396694214878</v>
      </c>
      <c r="K666" s="20">
        <v>19</v>
      </c>
      <c r="L666" s="20">
        <v>3.3391915641476277</v>
      </c>
      <c r="M666" s="19">
        <v>0</v>
      </c>
      <c r="N666" s="20">
        <v>0</v>
      </c>
      <c r="O666" s="20">
        <v>24</v>
      </c>
      <c r="P666" s="20">
        <v>73.91304347826086</v>
      </c>
      <c r="Q666" s="20">
        <v>7.02247191011236</v>
      </c>
      <c r="R666" s="19">
        <v>0</v>
      </c>
      <c r="S666" s="20">
        <v>0</v>
      </c>
      <c r="T666" s="19">
        <v>0</v>
      </c>
      <c r="U666" s="20">
        <v>0</v>
      </c>
      <c r="V666" s="19">
        <v>0</v>
      </c>
      <c r="W666" s="20">
        <v>0</v>
      </c>
      <c r="X666" s="19">
        <v>0</v>
      </c>
      <c r="Y666" s="20">
        <v>0</v>
      </c>
      <c r="Z666" s="20">
        <v>30.714285714285715</v>
      </c>
      <c r="AA666" s="20">
        <v>51.071428571428569</v>
      </c>
      <c r="AB666" s="19">
        <v>61</v>
      </c>
      <c r="AC666" s="20">
        <v>7.4390243902439019</v>
      </c>
      <c r="AD666" s="20">
        <v>89.406779661016941</v>
      </c>
      <c r="AE666" s="20">
        <v>69.196428571428569</v>
      </c>
      <c r="AF666" s="20">
        <v>60.176991150442483</v>
      </c>
      <c r="AG666" s="20">
        <v>82.169576059850371</v>
      </c>
      <c r="AH666" s="20">
        <v>29.560585885486017</v>
      </c>
      <c r="AI666" s="20">
        <v>38.482023968042611</v>
      </c>
      <c r="AJ666" s="3">
        <v>813.44537815126046</v>
      </c>
      <c r="AK666" s="6">
        <v>611</v>
      </c>
      <c r="AL666" s="6">
        <v>350</v>
      </c>
      <c r="AM666" s="6">
        <v>127</v>
      </c>
      <c r="AN666" s="6">
        <v>69</v>
      </c>
      <c r="AO666" s="6">
        <v>0</v>
      </c>
      <c r="AP666" s="6">
        <v>0</v>
      </c>
      <c r="AQ666" s="6">
        <v>20</v>
      </c>
      <c r="AR666" s="6">
        <v>174</v>
      </c>
      <c r="AS666" s="6">
        <v>14.572864321608039</v>
      </c>
      <c r="AT666" s="138">
        <v>13</v>
      </c>
      <c r="AU666" s="138">
        <v>0</v>
      </c>
      <c r="AV666" s="138">
        <v>0</v>
      </c>
      <c r="AW666" s="138">
        <v>1</v>
      </c>
      <c r="AX666" s="138">
        <v>14</v>
      </c>
      <c r="AY666" s="6">
        <v>15.126050420168067</v>
      </c>
      <c r="AZ666" s="6">
        <v>5</v>
      </c>
      <c r="BA666" s="6">
        <v>0.89766606822262118</v>
      </c>
      <c r="BB666" s="6">
        <v>7</v>
      </c>
      <c r="BC666" s="6">
        <v>58</v>
      </c>
      <c r="BD666" s="6">
        <v>4.8616932103939652</v>
      </c>
      <c r="BE666" s="6">
        <v>0</v>
      </c>
      <c r="BF666" s="6">
        <v>0</v>
      </c>
      <c r="BG666" s="6">
        <v>34</v>
      </c>
      <c r="BH666" s="6">
        <v>3.6756756756756754</v>
      </c>
      <c r="BI666" s="6">
        <v>24</v>
      </c>
      <c r="BJ666" s="6">
        <v>26.966292134831459</v>
      </c>
      <c r="BK666" s="6">
        <v>79</v>
      </c>
    </row>
    <row r="667" spans="1:63" x14ac:dyDescent="0.35">
      <c r="A667" s="28">
        <v>661</v>
      </c>
      <c r="C667" s="18" t="s">
        <v>11</v>
      </c>
      <c r="D667" s="15">
        <v>975</v>
      </c>
      <c r="E667" s="19">
        <v>5</v>
      </c>
      <c r="F667" s="19">
        <v>60</v>
      </c>
      <c r="G667" s="19">
        <v>226</v>
      </c>
      <c r="H667" s="19">
        <v>324</v>
      </c>
      <c r="I667" s="19">
        <v>9</v>
      </c>
      <c r="J667" s="20">
        <v>51.618122977346282</v>
      </c>
      <c r="K667" s="20">
        <v>62</v>
      </c>
      <c r="L667" s="20">
        <v>25.101214574898783</v>
      </c>
      <c r="M667" s="19">
        <v>7</v>
      </c>
      <c r="N667" s="20">
        <v>8.4337349397590362</v>
      </c>
      <c r="O667" s="20">
        <v>93</v>
      </c>
      <c r="P667" s="20">
        <v>90.526315789473685</v>
      </c>
      <c r="Q667" s="20">
        <v>28.193832599118945</v>
      </c>
      <c r="R667" s="19">
        <v>6</v>
      </c>
      <c r="S667" s="20">
        <v>6.3829787234042552</v>
      </c>
      <c r="T667" s="19">
        <v>15</v>
      </c>
      <c r="U667" s="20">
        <v>34.883720930232556</v>
      </c>
      <c r="V667" s="19">
        <v>9</v>
      </c>
      <c r="W667" s="118">
        <v>24.324324324324326</v>
      </c>
      <c r="X667" s="118">
        <v>26</v>
      </c>
      <c r="Y667" s="118">
        <v>29.213483146067414</v>
      </c>
      <c r="Z667" s="20">
        <v>38.596491228070171</v>
      </c>
      <c r="AA667" s="20">
        <v>17.105263157894736</v>
      </c>
      <c r="AB667" s="19">
        <v>97</v>
      </c>
      <c r="AC667" s="20">
        <v>37.451737451737451</v>
      </c>
      <c r="AD667" s="20">
        <v>51.937984496124031</v>
      </c>
      <c r="AE667" s="20">
        <v>24.30939226519337</v>
      </c>
      <c r="AF667" s="20">
        <v>0</v>
      </c>
      <c r="AG667" s="20">
        <v>37.755102040816325</v>
      </c>
      <c r="AH667" s="20">
        <v>33.333333333333329</v>
      </c>
      <c r="AI667" s="20">
        <v>24.358974358974358</v>
      </c>
      <c r="AJ667" s="3">
        <v>263</v>
      </c>
      <c r="AK667" s="6">
        <v>0</v>
      </c>
      <c r="AL667" s="6">
        <v>520</v>
      </c>
      <c r="AM667" s="6">
        <v>0</v>
      </c>
      <c r="AN667" s="6">
        <v>49</v>
      </c>
      <c r="AO667" s="6">
        <v>0</v>
      </c>
      <c r="AP667" s="6">
        <v>0</v>
      </c>
      <c r="AQ667" s="6">
        <v>16</v>
      </c>
      <c r="AR667" s="6">
        <v>35</v>
      </c>
      <c r="AS667" s="6">
        <v>5.833333333333333</v>
      </c>
      <c r="AT667" s="138">
        <v>4</v>
      </c>
      <c r="AU667" s="138">
        <v>8</v>
      </c>
      <c r="AV667" s="138">
        <v>0</v>
      </c>
      <c r="AW667" s="138">
        <v>0</v>
      </c>
      <c r="AX667" s="138">
        <v>12</v>
      </c>
      <c r="AY667" s="6">
        <v>36.044362292051758</v>
      </c>
      <c r="AZ667" s="6">
        <v>0</v>
      </c>
      <c r="BA667" s="6">
        <v>0</v>
      </c>
      <c r="BB667" s="6">
        <v>0</v>
      </c>
      <c r="BC667" s="6">
        <v>77</v>
      </c>
      <c r="BD667" s="6">
        <v>12.833333333333332</v>
      </c>
      <c r="BE667" s="6">
        <v>3</v>
      </c>
      <c r="BF667" s="6">
        <v>1.3761467889908259</v>
      </c>
      <c r="BG667" s="6">
        <v>63</v>
      </c>
      <c r="BH667" s="6">
        <v>20</v>
      </c>
      <c r="BI667" s="6">
        <v>11</v>
      </c>
      <c r="BJ667" s="6">
        <v>73.333333333333329</v>
      </c>
      <c r="BK667" s="6">
        <v>226</v>
      </c>
    </row>
    <row r="668" spans="1:63" x14ac:dyDescent="0.35">
      <c r="A668" s="28">
        <v>662</v>
      </c>
      <c r="C668" s="18" t="s">
        <v>281</v>
      </c>
      <c r="D668" s="15">
        <v>504</v>
      </c>
      <c r="E668" s="19">
        <v>0</v>
      </c>
      <c r="F668" s="19">
        <v>0</v>
      </c>
      <c r="G668" s="19">
        <v>19</v>
      </c>
      <c r="H668" s="19">
        <v>418</v>
      </c>
      <c r="I668" s="19">
        <v>64</v>
      </c>
      <c r="J668" s="20">
        <v>48.80952380952381</v>
      </c>
      <c r="K668" s="20">
        <v>13</v>
      </c>
      <c r="L668" s="20">
        <v>5.6034482758620694</v>
      </c>
      <c r="M668" s="19">
        <v>0</v>
      </c>
      <c r="N668" s="20">
        <v>0</v>
      </c>
      <c r="O668" s="20">
        <v>23</v>
      </c>
      <c r="P668" s="20">
        <v>78.260869565217391</v>
      </c>
      <c r="Q668" s="20">
        <v>46.653144016227181</v>
      </c>
      <c r="R668" s="19">
        <v>0</v>
      </c>
      <c r="S668" s="20">
        <v>0</v>
      </c>
      <c r="T668" s="19">
        <v>0</v>
      </c>
      <c r="U668" s="20">
        <v>0</v>
      </c>
      <c r="V668" s="19">
        <v>0</v>
      </c>
      <c r="W668" s="118">
        <v>0</v>
      </c>
      <c r="X668" s="118">
        <v>0</v>
      </c>
      <c r="Y668" s="118">
        <v>0</v>
      </c>
      <c r="Z668" s="20">
        <v>22.807017543859647</v>
      </c>
      <c r="AA668" s="20">
        <v>14.473684210526317</v>
      </c>
      <c r="AB668" s="19">
        <v>22</v>
      </c>
      <c r="AC668" s="20">
        <v>6.4327485380116958</v>
      </c>
      <c r="AD668" s="20">
        <v>84.037558685446015</v>
      </c>
      <c r="AE668" s="20">
        <v>60.396039603960396</v>
      </c>
      <c r="AF668" s="20">
        <v>0</v>
      </c>
      <c r="AG668" s="20">
        <v>73.333333333333329</v>
      </c>
      <c r="AH668" s="20">
        <v>64.88294314381271</v>
      </c>
      <c r="AI668" s="20">
        <v>13.712374581939798</v>
      </c>
      <c r="AJ668" s="3">
        <v>698.1343283582089</v>
      </c>
      <c r="AK668" s="6">
        <v>81</v>
      </c>
      <c r="AL668" s="6">
        <v>284</v>
      </c>
      <c r="AM668" s="6">
        <v>0</v>
      </c>
      <c r="AN668" s="6">
        <v>0</v>
      </c>
      <c r="AO668" s="6">
        <v>0</v>
      </c>
      <c r="AP668" s="6">
        <v>4</v>
      </c>
      <c r="AQ668" s="6">
        <v>96</v>
      </c>
      <c r="AR668" s="6">
        <v>3</v>
      </c>
      <c r="AS668" s="6">
        <v>0.625</v>
      </c>
      <c r="AT668" s="138"/>
      <c r="AU668" s="138"/>
      <c r="AV668" s="138"/>
      <c r="AW668" s="138"/>
      <c r="AX668" s="138"/>
      <c r="AY668" s="6">
        <v>4.7227926078028748</v>
      </c>
      <c r="AZ668" s="6">
        <v>0</v>
      </c>
      <c r="BA668" s="6">
        <v>0</v>
      </c>
      <c r="BB668" s="6">
        <v>0</v>
      </c>
      <c r="BC668" s="6">
        <v>172</v>
      </c>
      <c r="BD668" s="6">
        <v>34.747474747474747</v>
      </c>
      <c r="BE668" s="6">
        <v>0</v>
      </c>
      <c r="BF668" s="6">
        <v>0</v>
      </c>
      <c r="BG668" s="6">
        <v>118</v>
      </c>
      <c r="BH668" s="6">
        <v>28.162291169451077</v>
      </c>
      <c r="BI668" s="6">
        <v>57</v>
      </c>
      <c r="BJ668" s="6">
        <v>95</v>
      </c>
      <c r="BK668" s="6">
        <v>19</v>
      </c>
    </row>
    <row r="669" spans="1:63" x14ac:dyDescent="0.35">
      <c r="A669" s="28">
        <v>663</v>
      </c>
      <c r="C669" s="18" t="s">
        <v>14</v>
      </c>
      <c r="D669" s="15">
        <v>243</v>
      </c>
      <c r="E669" s="19">
        <v>0</v>
      </c>
      <c r="F669" s="19">
        <v>0</v>
      </c>
      <c r="G669" s="19">
        <v>3</v>
      </c>
      <c r="H669" s="19">
        <v>204</v>
      </c>
      <c r="I669" s="19">
        <v>33</v>
      </c>
      <c r="J669" s="20">
        <v>47.736625514403293</v>
      </c>
      <c r="K669" s="20">
        <v>15</v>
      </c>
      <c r="L669" s="20">
        <v>20.27027027027027</v>
      </c>
      <c r="M669" s="19">
        <v>0</v>
      </c>
      <c r="N669" s="20">
        <v>0</v>
      </c>
      <c r="O669" s="20">
        <v>36</v>
      </c>
      <c r="P669" s="20">
        <v>83.870967741935488</v>
      </c>
      <c r="Q669" s="20">
        <v>39.055793991416309</v>
      </c>
      <c r="R669" s="19">
        <v>0</v>
      </c>
      <c r="S669" s="20">
        <v>0</v>
      </c>
      <c r="T669" s="19">
        <v>0</v>
      </c>
      <c r="U669" s="20">
        <v>0</v>
      </c>
      <c r="V669" s="19">
        <v>0</v>
      </c>
      <c r="W669" s="20">
        <v>0</v>
      </c>
      <c r="X669" s="19">
        <v>0</v>
      </c>
      <c r="Y669" s="20">
        <v>0</v>
      </c>
      <c r="Z669" s="20">
        <v>16.216216216216218</v>
      </c>
      <c r="AA669" s="20">
        <v>29.72972972972973</v>
      </c>
      <c r="AB669" s="19">
        <v>10</v>
      </c>
      <c r="AC669" s="20">
        <v>8.3333333333333321</v>
      </c>
      <c r="AD669" s="20">
        <v>68.807339449541288</v>
      </c>
      <c r="AE669" s="20">
        <v>36.082474226804123</v>
      </c>
      <c r="AF669" s="20">
        <v>0</v>
      </c>
      <c r="AG669" s="20">
        <v>54.166666666666664</v>
      </c>
      <c r="AH669" s="20">
        <v>37.931034482758619</v>
      </c>
      <c r="AI669" s="20">
        <v>31.896551724137932</v>
      </c>
      <c r="AJ669" s="3">
        <v>514.28571428571433</v>
      </c>
      <c r="AK669" s="6">
        <v>0</v>
      </c>
      <c r="AL669" s="6">
        <v>4</v>
      </c>
      <c r="AM669" s="6">
        <v>0</v>
      </c>
      <c r="AN669" s="6">
        <v>184</v>
      </c>
      <c r="AO669" s="6">
        <v>0</v>
      </c>
      <c r="AP669" s="6">
        <v>0</v>
      </c>
      <c r="AQ669" s="6">
        <v>35</v>
      </c>
      <c r="AR669" s="6">
        <v>3</v>
      </c>
      <c r="AS669" s="6">
        <v>1.2931034482758621</v>
      </c>
      <c r="AT669" s="138">
        <v>6</v>
      </c>
      <c r="AU669" s="138">
        <v>2</v>
      </c>
      <c r="AV669" s="138">
        <v>0</v>
      </c>
      <c r="AW669" s="138">
        <v>2</v>
      </c>
      <c r="AX669" s="138">
        <v>10</v>
      </c>
      <c r="AY669" s="6">
        <v>23.605150214592275</v>
      </c>
      <c r="AZ669" s="6">
        <v>5</v>
      </c>
      <c r="BA669" s="6">
        <v>6.0975609756097562</v>
      </c>
      <c r="BB669" s="6">
        <v>3</v>
      </c>
      <c r="BC669" s="6">
        <v>50</v>
      </c>
      <c r="BD669" s="6">
        <v>20.920502092050206</v>
      </c>
      <c r="BE669" s="6">
        <v>0</v>
      </c>
      <c r="BF669" s="6">
        <v>0</v>
      </c>
      <c r="BG669" s="6">
        <v>35</v>
      </c>
      <c r="BH669" s="6">
        <v>17.156862745098039</v>
      </c>
      <c r="BI669" s="6">
        <v>20</v>
      </c>
      <c r="BJ669" s="6">
        <v>58.82352941176471</v>
      </c>
      <c r="BK669" s="6">
        <v>3</v>
      </c>
    </row>
    <row r="670" spans="1:63" x14ac:dyDescent="0.35">
      <c r="A670" s="28">
        <v>664</v>
      </c>
      <c r="C670" s="18" t="s">
        <v>18</v>
      </c>
      <c r="D670" s="15">
        <v>1863</v>
      </c>
      <c r="E670" s="19">
        <v>20</v>
      </c>
      <c r="F670" s="19">
        <v>62</v>
      </c>
      <c r="G670" s="19">
        <v>112</v>
      </c>
      <c r="H670" s="19">
        <v>1585</v>
      </c>
      <c r="I670" s="19">
        <v>109</v>
      </c>
      <c r="J670" s="20">
        <v>56.521739130434781</v>
      </c>
      <c r="K670" s="20">
        <v>161</v>
      </c>
      <c r="L670" s="20">
        <v>17.367853290183387</v>
      </c>
      <c r="M670" s="19">
        <v>12</v>
      </c>
      <c r="N670" s="20">
        <v>20.33898305084746</v>
      </c>
      <c r="O670" s="20">
        <v>204</v>
      </c>
      <c r="P670" s="20">
        <v>86.829268292682926</v>
      </c>
      <c r="Q670" s="20">
        <v>31.298623578695388</v>
      </c>
      <c r="R670" s="19">
        <v>0</v>
      </c>
      <c r="S670" s="20">
        <v>0</v>
      </c>
      <c r="T670" s="19">
        <v>4</v>
      </c>
      <c r="U670" s="20">
        <v>22.222222222222221</v>
      </c>
      <c r="V670" s="19">
        <v>9</v>
      </c>
      <c r="W670" s="118">
        <v>20.454545454545457</v>
      </c>
      <c r="X670" s="118">
        <v>13</v>
      </c>
      <c r="Y670" s="118">
        <v>20.967741935483872</v>
      </c>
      <c r="Z670" s="20">
        <v>20.352941176470587</v>
      </c>
      <c r="AA670" s="20">
        <v>24.117647058823529</v>
      </c>
      <c r="AB670" s="19">
        <v>130</v>
      </c>
      <c r="AC670" s="20">
        <v>12.229539040451552</v>
      </c>
      <c r="AD670" s="20">
        <v>71.260997067448685</v>
      </c>
      <c r="AE670" s="20">
        <v>45.903479236812572</v>
      </c>
      <c r="AF670" s="20">
        <v>27.450980392156865</v>
      </c>
      <c r="AG670" s="20">
        <v>62.071535022354695</v>
      </c>
      <c r="AH670" s="20">
        <v>48.245614035087719</v>
      </c>
      <c r="AI670" s="20">
        <v>21.600877192982455</v>
      </c>
      <c r="AJ670" s="3">
        <v>489.31623931623932</v>
      </c>
      <c r="AK670" s="6">
        <v>939</v>
      </c>
      <c r="AL670" s="6">
        <v>340</v>
      </c>
      <c r="AM670" s="6">
        <v>0</v>
      </c>
      <c r="AN670" s="6">
        <v>4</v>
      </c>
      <c r="AO670" s="6">
        <v>0</v>
      </c>
      <c r="AP670" s="6">
        <v>5</v>
      </c>
      <c r="AQ670" s="6">
        <v>423</v>
      </c>
      <c r="AR670" s="6">
        <v>184</v>
      </c>
      <c r="AS670" s="6">
        <v>10.823529411764705</v>
      </c>
      <c r="AT670" s="138">
        <v>67</v>
      </c>
      <c r="AU670" s="138">
        <v>0</v>
      </c>
      <c r="AV670" s="138">
        <v>5</v>
      </c>
      <c r="AW670" s="138">
        <v>3</v>
      </c>
      <c r="AX670" s="138">
        <v>75</v>
      </c>
      <c r="AY670" s="6">
        <v>9.6</v>
      </c>
      <c r="AZ670" s="6">
        <v>9</v>
      </c>
      <c r="BA670" s="6">
        <v>1.0332950631458095</v>
      </c>
      <c r="BB670" s="6">
        <v>0</v>
      </c>
      <c r="BC670" s="6">
        <v>704</v>
      </c>
      <c r="BD670" s="6">
        <v>40.022740193291646</v>
      </c>
      <c r="BE670" s="6">
        <v>24</v>
      </c>
      <c r="BF670" s="6">
        <v>24.742268041237114</v>
      </c>
      <c r="BG670" s="6">
        <v>573</v>
      </c>
      <c r="BH670" s="6">
        <v>38.327759197324411</v>
      </c>
      <c r="BI670" s="6">
        <v>87</v>
      </c>
      <c r="BJ670" s="6">
        <v>82.857142857142861</v>
      </c>
      <c r="BK670" s="6">
        <v>112</v>
      </c>
    </row>
    <row r="671" spans="1:63" x14ac:dyDescent="0.35">
      <c r="A671" s="28">
        <v>665</v>
      </c>
      <c r="C671" s="18"/>
      <c r="D671" s="15"/>
      <c r="E671" s="19"/>
      <c r="F671" s="19"/>
      <c r="G671" s="19"/>
      <c r="H671" s="19"/>
      <c r="I671" s="19"/>
      <c r="J671" s="20"/>
      <c r="K671" s="20"/>
      <c r="L671" s="20"/>
      <c r="M671" s="19"/>
      <c r="N671" s="20"/>
      <c r="O671" s="20"/>
      <c r="P671" s="20"/>
      <c r="Q671" s="20"/>
      <c r="R671" s="19"/>
      <c r="S671" s="20"/>
      <c r="T671" s="19">
        <v>89</v>
      </c>
      <c r="U671" s="20">
        <v>15.033783783783782</v>
      </c>
      <c r="V671" s="19">
        <v>103</v>
      </c>
      <c r="W671" s="118">
        <v>19.731800766283524</v>
      </c>
      <c r="X671" s="118">
        <v>195</v>
      </c>
      <c r="Y671" s="118">
        <v>17.473118279569892</v>
      </c>
      <c r="Z671" s="20">
        <v>23.503746561699707</v>
      </c>
      <c r="AA671" s="20">
        <v>47.519681305131364</v>
      </c>
      <c r="AB671" s="19">
        <v>1257</v>
      </c>
      <c r="AC671" s="20">
        <v>8.4035298836742882</v>
      </c>
      <c r="AD671" s="20">
        <v>81.377435432714094</v>
      </c>
      <c r="AE671" s="20">
        <v>59.96405539697642</v>
      </c>
      <c r="AF671" s="20">
        <v>56.346899224806201</v>
      </c>
      <c r="AG671" s="20">
        <v>73.296759377392192</v>
      </c>
      <c r="AH671" s="20">
        <v>35.805416697754232</v>
      </c>
      <c r="AI671" s="20">
        <v>30.493173170185777</v>
      </c>
      <c r="AJ671" s="3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>
        <v>22.509225092250922</v>
      </c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</row>
    <row r="672" spans="1:63" x14ac:dyDescent="0.35">
      <c r="A672" s="28">
        <v>666</v>
      </c>
      <c r="B672" s="21" t="s">
        <v>49</v>
      </c>
      <c r="C672" s="18" t="s">
        <v>26</v>
      </c>
      <c r="D672" s="15">
        <v>239</v>
      </c>
      <c r="E672" s="19">
        <v>0</v>
      </c>
      <c r="F672" s="19">
        <v>6</v>
      </c>
      <c r="G672" s="19">
        <v>24</v>
      </c>
      <c r="H672" s="19">
        <v>184</v>
      </c>
      <c r="I672" s="19">
        <v>18</v>
      </c>
      <c r="J672" s="20">
        <v>48.953974895397486</v>
      </c>
      <c r="K672" s="20">
        <v>9</v>
      </c>
      <c r="L672" s="20">
        <v>9.67741935483871</v>
      </c>
      <c r="M672" s="19">
        <v>6</v>
      </c>
      <c r="N672" s="20">
        <v>46.153846153846153</v>
      </c>
      <c r="O672" s="20">
        <v>10</v>
      </c>
      <c r="P672" s="20">
        <v>69.230769230769226</v>
      </c>
      <c r="Q672" s="20">
        <v>15.486725663716813</v>
      </c>
      <c r="R672" s="19">
        <v>5</v>
      </c>
      <c r="S672" s="20">
        <v>27.777777777777779</v>
      </c>
      <c r="T672" s="19">
        <v>0</v>
      </c>
      <c r="U672" s="20">
        <v>0</v>
      </c>
      <c r="V672" s="19">
        <v>7</v>
      </c>
      <c r="W672" s="20">
        <v>100</v>
      </c>
      <c r="X672" s="19">
        <v>5</v>
      </c>
      <c r="Y672" s="20">
        <v>45.454545454545453</v>
      </c>
      <c r="Z672" s="20">
        <v>16.666666666666664</v>
      </c>
      <c r="AA672" s="20">
        <v>41.111111111111107</v>
      </c>
      <c r="AB672" s="19">
        <v>12</v>
      </c>
      <c r="AC672" s="20">
        <v>8.9552238805970141</v>
      </c>
      <c r="AD672" s="20">
        <v>77.528089887640448</v>
      </c>
      <c r="AE672" s="20">
        <v>55.208333333333336</v>
      </c>
      <c r="AF672" s="20">
        <v>100</v>
      </c>
      <c r="AG672" s="20">
        <v>64.912280701754383</v>
      </c>
      <c r="AH672" s="20">
        <v>17.948717948717949</v>
      </c>
      <c r="AI672" s="20">
        <v>42.735042735042732</v>
      </c>
      <c r="AJ672" s="3">
        <v>575</v>
      </c>
      <c r="AK672" s="6">
        <v>0</v>
      </c>
      <c r="AL672" s="6">
        <v>0</v>
      </c>
      <c r="AM672" s="6">
        <v>0</v>
      </c>
      <c r="AN672" s="6">
        <v>204</v>
      </c>
      <c r="AO672" s="6">
        <v>0</v>
      </c>
      <c r="AP672" s="6">
        <v>0</v>
      </c>
      <c r="AQ672" s="6">
        <v>17</v>
      </c>
      <c r="AR672" s="6">
        <v>15</v>
      </c>
      <c r="AS672" s="6">
        <v>6.4655172413793105</v>
      </c>
      <c r="AT672" s="138">
        <v>2</v>
      </c>
      <c r="AU672" s="138">
        <v>0</v>
      </c>
      <c r="AV672" s="138">
        <v>0</v>
      </c>
      <c r="AW672" s="138">
        <v>0</v>
      </c>
      <c r="AX672" s="138">
        <v>2</v>
      </c>
      <c r="AY672" s="6">
        <v>45.33898305084746</v>
      </c>
      <c r="AZ672" s="6">
        <v>6</v>
      </c>
      <c r="BA672" s="6">
        <v>6.1224489795918364</v>
      </c>
      <c r="BB672" s="6">
        <v>0</v>
      </c>
      <c r="BC672" s="6">
        <v>38</v>
      </c>
      <c r="BD672" s="6">
        <v>16.450216450216452</v>
      </c>
      <c r="BE672" s="6">
        <v>3</v>
      </c>
      <c r="BF672" s="6">
        <v>11.538461538461538</v>
      </c>
      <c r="BG672" s="6">
        <v>22</v>
      </c>
      <c r="BH672" s="6">
        <v>11.891891891891893</v>
      </c>
      <c r="BI672" s="6">
        <v>11</v>
      </c>
      <c r="BJ672" s="6">
        <v>50</v>
      </c>
      <c r="BK672" s="6">
        <v>24</v>
      </c>
    </row>
    <row r="673" spans="1:63" x14ac:dyDescent="0.35">
      <c r="A673" s="28">
        <v>667</v>
      </c>
      <c r="C673" s="18" t="s">
        <v>22</v>
      </c>
      <c r="D673" s="15">
        <v>609</v>
      </c>
      <c r="E673" s="19">
        <v>22</v>
      </c>
      <c r="F673" s="19">
        <v>56</v>
      </c>
      <c r="G673" s="19">
        <v>114</v>
      </c>
      <c r="H673" s="19">
        <v>427</v>
      </c>
      <c r="I673" s="19">
        <v>19</v>
      </c>
      <c r="J673" s="20">
        <v>43.02134646962233</v>
      </c>
      <c r="K673" s="20">
        <v>13</v>
      </c>
      <c r="L673" s="20">
        <v>4.1666666666666661</v>
      </c>
      <c r="M673" s="19">
        <v>0</v>
      </c>
      <c r="N673" s="20">
        <v>0</v>
      </c>
      <c r="O673" s="20">
        <v>10</v>
      </c>
      <c r="P673" s="20">
        <v>58.333333333333336</v>
      </c>
      <c r="Q673" s="20">
        <v>2.5878003696857674</v>
      </c>
      <c r="R673" s="19">
        <v>0</v>
      </c>
      <c r="S673" s="20">
        <v>0</v>
      </c>
      <c r="T673" s="19">
        <v>0</v>
      </c>
      <c r="U673" s="20">
        <v>0</v>
      </c>
      <c r="V673" s="19">
        <v>7</v>
      </c>
      <c r="W673" s="20">
        <v>25</v>
      </c>
      <c r="X673" s="19">
        <v>7</v>
      </c>
      <c r="Y673" s="20">
        <v>8.1395348837209305</v>
      </c>
      <c r="Z673" s="20">
        <v>5.825242718446602</v>
      </c>
      <c r="AA673" s="20">
        <v>82.524271844660191</v>
      </c>
      <c r="AB673" s="19">
        <v>79</v>
      </c>
      <c r="AC673" s="20">
        <v>21.643835616438356</v>
      </c>
      <c r="AD673" s="20">
        <v>71.914893617021278</v>
      </c>
      <c r="AE673" s="20">
        <v>49.743589743589745</v>
      </c>
      <c r="AF673" s="20">
        <v>44.025157232704402</v>
      </c>
      <c r="AG673" s="20">
        <v>72.727272727272734</v>
      </c>
      <c r="AH673" s="20">
        <v>13.868613138686131</v>
      </c>
      <c r="AI673" s="20">
        <v>52.919708029197075</v>
      </c>
      <c r="AJ673" s="3">
        <v>533.48214285714289</v>
      </c>
      <c r="AK673" s="6">
        <v>5</v>
      </c>
      <c r="AL673" s="6">
        <v>7</v>
      </c>
      <c r="AM673" s="6">
        <v>44</v>
      </c>
      <c r="AN673" s="6">
        <v>482</v>
      </c>
      <c r="AO673" s="6">
        <v>0</v>
      </c>
      <c r="AP673" s="6">
        <v>0</v>
      </c>
      <c r="AQ673" s="6">
        <v>32</v>
      </c>
      <c r="AR673" s="6">
        <v>285</v>
      </c>
      <c r="AS673" s="6">
        <v>46.721311475409841</v>
      </c>
      <c r="AT673" s="138">
        <v>0</v>
      </c>
      <c r="AU673" s="138">
        <v>0</v>
      </c>
      <c r="AV673" s="138">
        <v>11</v>
      </c>
      <c r="AW673" s="138">
        <v>26</v>
      </c>
      <c r="AX673" s="138">
        <v>37</v>
      </c>
      <c r="AY673" s="6">
        <v>72.614840989399298</v>
      </c>
      <c r="AZ673" s="6">
        <v>3</v>
      </c>
      <c r="BA673" s="6">
        <v>0.96153846153846156</v>
      </c>
      <c r="BB673" s="6">
        <v>4</v>
      </c>
      <c r="BC673" s="6">
        <v>24</v>
      </c>
      <c r="BD673" s="6">
        <v>3.9800995024875623</v>
      </c>
      <c r="BE673" s="6">
        <v>0</v>
      </c>
      <c r="BF673" s="6">
        <v>0</v>
      </c>
      <c r="BG673" s="6">
        <v>12</v>
      </c>
      <c r="BH673" s="6">
        <v>2.8639618138424821</v>
      </c>
      <c r="BI673" s="6">
        <v>0</v>
      </c>
      <c r="BJ673" s="6">
        <v>0</v>
      </c>
      <c r="BK673" s="6">
        <v>114</v>
      </c>
    </row>
    <row r="674" spans="1:63" x14ac:dyDescent="0.35">
      <c r="A674" s="28">
        <v>668</v>
      </c>
      <c r="C674" s="18" t="s">
        <v>134</v>
      </c>
      <c r="D674" s="15">
        <v>123</v>
      </c>
      <c r="E674" s="19">
        <v>0</v>
      </c>
      <c r="F674" s="19">
        <v>0</v>
      </c>
      <c r="G674" s="19">
        <v>0</v>
      </c>
      <c r="H674" s="19">
        <v>104</v>
      </c>
      <c r="I674" s="19">
        <v>22</v>
      </c>
      <c r="J674" s="20">
        <v>52.845528455284551</v>
      </c>
      <c r="K674" s="20">
        <v>3</v>
      </c>
      <c r="L674" s="20">
        <v>6.9767441860465116</v>
      </c>
      <c r="M674" s="19">
        <v>0</v>
      </c>
      <c r="N674" s="20">
        <v>0</v>
      </c>
      <c r="O674" s="20">
        <v>6</v>
      </c>
      <c r="P674" s="20">
        <v>100</v>
      </c>
      <c r="Q674" s="20">
        <v>23.333333333333332</v>
      </c>
      <c r="R674" s="19">
        <v>0</v>
      </c>
      <c r="S674" s="20">
        <v>0</v>
      </c>
      <c r="T674" s="19">
        <v>0</v>
      </c>
      <c r="U674" s="20">
        <v>0</v>
      </c>
      <c r="V674" s="19">
        <v>0</v>
      </c>
      <c r="W674" s="118">
        <v>0</v>
      </c>
      <c r="X674" s="118">
        <v>0</v>
      </c>
      <c r="Y674" s="118">
        <v>0</v>
      </c>
      <c r="Z674" s="20">
        <v>36.95652173913043</v>
      </c>
      <c r="AA674" s="20">
        <v>56.521739130434781</v>
      </c>
      <c r="AB674" s="19">
        <v>0</v>
      </c>
      <c r="AC674" s="20">
        <v>0</v>
      </c>
      <c r="AD674" s="20">
        <v>76.59574468085107</v>
      </c>
      <c r="AE674" s="20">
        <v>66.666666666666657</v>
      </c>
      <c r="AF674" s="20">
        <v>0</v>
      </c>
      <c r="AG674" s="20">
        <v>72.164948453608247</v>
      </c>
      <c r="AH674" s="20">
        <v>26.582278481012654</v>
      </c>
      <c r="AI674" s="20">
        <v>45.569620253164558</v>
      </c>
      <c r="AJ674" s="3">
        <v>830.76923076923072</v>
      </c>
      <c r="AK674" s="6">
        <v>0</v>
      </c>
      <c r="AL674" s="6">
        <v>55</v>
      </c>
      <c r="AM674" s="6">
        <v>0</v>
      </c>
      <c r="AN674" s="6">
        <v>21</v>
      </c>
      <c r="AO674" s="6">
        <v>0</v>
      </c>
      <c r="AP674" s="6">
        <v>0</v>
      </c>
      <c r="AQ674" s="6">
        <v>29</v>
      </c>
      <c r="AR674" s="6">
        <v>6</v>
      </c>
      <c r="AS674" s="6">
        <v>4.6875</v>
      </c>
      <c r="AT674" s="138">
        <v>0</v>
      </c>
      <c r="AU674" s="138">
        <v>0</v>
      </c>
      <c r="AV674" s="138">
        <v>0</v>
      </c>
      <c r="AW674" s="138">
        <v>0</v>
      </c>
      <c r="AX674" s="138">
        <v>0</v>
      </c>
      <c r="AY674" s="6">
        <v>32.539682539682538</v>
      </c>
      <c r="AZ674" s="6">
        <v>0</v>
      </c>
      <c r="BA674" s="6">
        <v>0</v>
      </c>
      <c r="BB674" s="6">
        <v>5</v>
      </c>
      <c r="BC674" s="6">
        <v>18</v>
      </c>
      <c r="BD674" s="6">
        <v>14.285714285714285</v>
      </c>
      <c r="BE674" s="6">
        <v>0</v>
      </c>
      <c r="BF674" s="6">
        <v>0</v>
      </c>
      <c r="BG674" s="6">
        <v>14</v>
      </c>
      <c r="BH674" s="6">
        <v>14.14141414141414</v>
      </c>
      <c r="BI674" s="6">
        <v>7</v>
      </c>
      <c r="BJ674" s="6">
        <v>28.000000000000004</v>
      </c>
      <c r="BK674" s="6">
        <v>0</v>
      </c>
    </row>
    <row r="675" spans="1:63" x14ac:dyDescent="0.35">
      <c r="A675" s="28">
        <v>669</v>
      </c>
      <c r="C675" s="18" t="s">
        <v>137</v>
      </c>
      <c r="D675" s="15">
        <v>131</v>
      </c>
      <c r="E675" s="19">
        <v>0</v>
      </c>
      <c r="F675" s="19">
        <v>0</v>
      </c>
      <c r="G675" s="19">
        <v>17</v>
      </c>
      <c r="H675" s="19">
        <v>85</v>
      </c>
      <c r="I675" s="19">
        <v>26</v>
      </c>
      <c r="J675" s="20">
        <v>47.328244274809158</v>
      </c>
      <c r="K675" s="20">
        <v>0</v>
      </c>
      <c r="L675" s="20">
        <v>0</v>
      </c>
      <c r="M675" s="19">
        <v>0</v>
      </c>
      <c r="N675" s="20">
        <v>0</v>
      </c>
      <c r="O675" s="20">
        <v>6</v>
      </c>
      <c r="P675" s="20">
        <v>100</v>
      </c>
      <c r="Q675" s="20">
        <v>17.21311475409836</v>
      </c>
      <c r="R675" s="19">
        <v>0</v>
      </c>
      <c r="S675" s="20">
        <v>0</v>
      </c>
      <c r="T675" s="19">
        <v>0</v>
      </c>
      <c r="U675" s="20">
        <v>0</v>
      </c>
      <c r="V675" s="19">
        <v>0</v>
      </c>
      <c r="W675" s="118">
        <v>0</v>
      </c>
      <c r="X675" s="118">
        <v>0</v>
      </c>
      <c r="Y675" s="118">
        <v>0</v>
      </c>
      <c r="Z675" s="20">
        <v>0</v>
      </c>
      <c r="AA675" s="20">
        <v>78.260869565217391</v>
      </c>
      <c r="AB675" s="19">
        <v>7</v>
      </c>
      <c r="AC675" s="20">
        <v>9.8591549295774641</v>
      </c>
      <c r="AD675" s="20">
        <v>83.720930232558146</v>
      </c>
      <c r="AE675" s="20">
        <v>71.111111111111114</v>
      </c>
      <c r="AF675" s="20">
        <v>33.333333333333329</v>
      </c>
      <c r="AG675" s="20">
        <v>83.07692307692308</v>
      </c>
      <c r="AH675" s="20">
        <v>22.857142857142858</v>
      </c>
      <c r="AI675" s="20">
        <v>45.714285714285715</v>
      </c>
      <c r="AJ675" s="3">
        <v>717.5</v>
      </c>
      <c r="AK675" s="6">
        <v>76</v>
      </c>
      <c r="AL675" s="6">
        <v>41</v>
      </c>
      <c r="AM675" s="6">
        <v>0</v>
      </c>
      <c r="AN675" s="6">
        <v>0</v>
      </c>
      <c r="AO675" s="6">
        <v>0</v>
      </c>
      <c r="AP675" s="6">
        <v>0</v>
      </c>
      <c r="AQ675" s="6">
        <v>11</v>
      </c>
      <c r="AR675" s="6">
        <v>28</v>
      </c>
      <c r="AS675" s="6">
        <v>23.728813559322035</v>
      </c>
      <c r="AT675" s="138">
        <v>0</v>
      </c>
      <c r="AU675" s="138">
        <v>3</v>
      </c>
      <c r="AV675" s="138">
        <v>1</v>
      </c>
      <c r="AW675" s="138">
        <v>0</v>
      </c>
      <c r="AX675" s="138">
        <v>4</v>
      </c>
      <c r="AY675" s="6">
        <v>33.913043478260867</v>
      </c>
      <c r="AZ675" s="6">
        <v>0</v>
      </c>
      <c r="BA675" s="6">
        <v>0</v>
      </c>
      <c r="BB675" s="6">
        <v>6</v>
      </c>
      <c r="BC675" s="6">
        <v>9</v>
      </c>
      <c r="BD675" s="6">
        <v>7.1999999999999993</v>
      </c>
      <c r="BE675" s="6">
        <v>0</v>
      </c>
      <c r="BF675" s="6">
        <v>0</v>
      </c>
      <c r="BG675" s="6">
        <v>3</v>
      </c>
      <c r="BH675" s="6">
        <v>3.4482758620689653</v>
      </c>
      <c r="BI675" s="6">
        <v>7</v>
      </c>
      <c r="BJ675" s="6">
        <v>26.923076923076923</v>
      </c>
      <c r="BK675" s="6">
        <v>17</v>
      </c>
    </row>
    <row r="676" spans="1:63" x14ac:dyDescent="0.35">
      <c r="A676" s="28">
        <v>670</v>
      </c>
      <c r="C676" s="18" t="s">
        <v>16</v>
      </c>
      <c r="D676" s="15">
        <v>468</v>
      </c>
      <c r="E676" s="19">
        <v>0</v>
      </c>
      <c r="F676" s="19">
        <v>10</v>
      </c>
      <c r="G676" s="19">
        <v>50</v>
      </c>
      <c r="H676" s="19">
        <v>361</v>
      </c>
      <c r="I676" s="19">
        <v>51</v>
      </c>
      <c r="J676" s="20">
        <v>54.700854700854705</v>
      </c>
      <c r="K676" s="20">
        <v>21</v>
      </c>
      <c r="L676" s="20">
        <v>13.636363636363635</v>
      </c>
      <c r="M676" s="19">
        <v>0</v>
      </c>
      <c r="N676" s="20">
        <v>0</v>
      </c>
      <c r="O676" s="20">
        <v>35</v>
      </c>
      <c r="P676" s="20">
        <v>77.777777777777786</v>
      </c>
      <c r="Q676" s="20">
        <v>36.781609195402297</v>
      </c>
      <c r="R676" s="19">
        <v>0</v>
      </c>
      <c r="S676" s="20">
        <v>0</v>
      </c>
      <c r="T676" s="19">
        <v>0</v>
      </c>
      <c r="U676" s="20">
        <v>0</v>
      </c>
      <c r="V676" s="19">
        <v>0</v>
      </c>
      <c r="W676" s="118">
        <v>0</v>
      </c>
      <c r="X676" s="118">
        <v>0</v>
      </c>
      <c r="Y676" s="118">
        <v>0</v>
      </c>
      <c r="Z676" s="20">
        <v>18.918918918918919</v>
      </c>
      <c r="AA676" s="20">
        <v>37.162162162162161</v>
      </c>
      <c r="AB676" s="19">
        <v>12</v>
      </c>
      <c r="AC676" s="20">
        <v>4.10958904109589</v>
      </c>
      <c r="AD676" s="20">
        <v>88.023952095808383</v>
      </c>
      <c r="AE676" s="20">
        <v>64.248704663212436</v>
      </c>
      <c r="AF676" s="20">
        <v>56.25</v>
      </c>
      <c r="AG676" s="20">
        <v>76.261127596439167</v>
      </c>
      <c r="AH676" s="20">
        <v>34.18181818181818</v>
      </c>
      <c r="AI676" s="20">
        <v>36</v>
      </c>
      <c r="AJ676" s="3">
        <v>630</v>
      </c>
      <c r="AK676" s="6">
        <v>271</v>
      </c>
      <c r="AL676" s="6">
        <v>62</v>
      </c>
      <c r="AM676" s="6">
        <v>0</v>
      </c>
      <c r="AN676" s="6">
        <v>0</v>
      </c>
      <c r="AO676" s="6">
        <v>0</v>
      </c>
      <c r="AP676" s="6">
        <v>0</v>
      </c>
      <c r="AQ676" s="6">
        <v>118</v>
      </c>
      <c r="AR676" s="6">
        <v>51</v>
      </c>
      <c r="AS676" s="6">
        <v>11.135371179039302</v>
      </c>
      <c r="AT676" s="138">
        <v>0</v>
      </c>
      <c r="AU676" s="138">
        <v>0</v>
      </c>
      <c r="AV676" s="138">
        <v>2</v>
      </c>
      <c r="AW676" s="138">
        <v>0</v>
      </c>
      <c r="AX676" s="138">
        <v>2</v>
      </c>
      <c r="AY676" s="6">
        <v>17.344753747323342</v>
      </c>
      <c r="AZ676" s="6">
        <v>0</v>
      </c>
      <c r="BA676" s="6">
        <v>0</v>
      </c>
      <c r="BB676" s="6">
        <v>0</v>
      </c>
      <c r="BC676" s="6">
        <v>111</v>
      </c>
      <c r="BD676" s="6">
        <v>23.516949152542374</v>
      </c>
      <c r="BE676" s="6">
        <v>4</v>
      </c>
      <c r="BF676" s="6">
        <v>7.5471698113207548</v>
      </c>
      <c r="BG676" s="6">
        <v>67</v>
      </c>
      <c r="BH676" s="6">
        <v>18.662952646239557</v>
      </c>
      <c r="BI676" s="6">
        <v>41</v>
      </c>
      <c r="BJ676" s="6">
        <v>70.689655172413794</v>
      </c>
      <c r="BK676" s="6">
        <v>50</v>
      </c>
    </row>
    <row r="677" spans="1:63" x14ac:dyDescent="0.35">
      <c r="A677" s="28">
        <v>671</v>
      </c>
      <c r="C677" s="18" t="s">
        <v>138</v>
      </c>
      <c r="D677" s="15">
        <v>22878</v>
      </c>
      <c r="E677" s="19">
        <v>337</v>
      </c>
      <c r="F677" s="19">
        <v>1104</v>
      </c>
      <c r="G677" s="19">
        <v>6518</v>
      </c>
      <c r="H677" s="19">
        <v>13783</v>
      </c>
      <c r="I677" s="19">
        <v>1474</v>
      </c>
      <c r="J677" s="20">
        <v>54.340414371885657</v>
      </c>
      <c r="K677" s="20">
        <v>424</v>
      </c>
      <c r="L677" s="20">
        <v>4.7597665020206552</v>
      </c>
      <c r="M677" s="19">
        <v>23</v>
      </c>
      <c r="N677" s="20">
        <v>0.70357907617008253</v>
      </c>
      <c r="O677" s="20">
        <v>1065</v>
      </c>
      <c r="P677" s="20">
        <v>84.176029962546821</v>
      </c>
      <c r="Q677" s="20">
        <v>7.7775654500286642</v>
      </c>
      <c r="R677" s="19">
        <v>127</v>
      </c>
      <c r="S677" s="20">
        <v>2.7729257641921397</v>
      </c>
      <c r="T677" s="19">
        <v>77</v>
      </c>
      <c r="U677" s="20">
        <v>3.6458333333333335</v>
      </c>
      <c r="V677" s="19">
        <v>118</v>
      </c>
      <c r="W677" s="118">
        <v>4.8301268931641426</v>
      </c>
      <c r="X677" s="118">
        <v>197</v>
      </c>
      <c r="Y677" s="118">
        <v>4.3173350865658557</v>
      </c>
      <c r="Z677" s="20">
        <v>11.04670985339243</v>
      </c>
      <c r="AA677" s="20">
        <v>67.962268439595405</v>
      </c>
      <c r="AB677" s="19">
        <v>1458</v>
      </c>
      <c r="AC677" s="20">
        <v>13.901601830663616</v>
      </c>
      <c r="AD677" s="20">
        <v>68.594233588532333</v>
      </c>
      <c r="AE677" s="20">
        <v>54.251812788398155</v>
      </c>
      <c r="AF677" s="20">
        <v>39.874500855675983</v>
      </c>
      <c r="AG677" s="20">
        <v>69.721115537848604</v>
      </c>
      <c r="AH677" s="20">
        <v>20.604209097080787</v>
      </c>
      <c r="AI677" s="20">
        <v>47.352342158859472</v>
      </c>
      <c r="AJ677" s="3">
        <v>312.63927576601674</v>
      </c>
      <c r="AK677" s="6">
        <v>2145</v>
      </c>
      <c r="AL677" s="6">
        <v>1948</v>
      </c>
      <c r="AM677" s="6">
        <v>0</v>
      </c>
      <c r="AN677" s="6">
        <v>79</v>
      </c>
      <c r="AO677" s="6">
        <v>3</v>
      </c>
      <c r="AP677" s="6">
        <v>43</v>
      </c>
      <c r="AQ677" s="6">
        <v>17702</v>
      </c>
      <c r="AR677" s="6">
        <v>9349</v>
      </c>
      <c r="AS677" s="6">
        <v>42.861727489455347</v>
      </c>
      <c r="AT677" s="138">
        <v>238</v>
      </c>
      <c r="AU677" s="138">
        <v>0</v>
      </c>
      <c r="AV677" s="138">
        <v>238</v>
      </c>
      <c r="AW677" s="138">
        <v>172</v>
      </c>
      <c r="AX677" s="138">
        <v>648</v>
      </c>
      <c r="AY677" s="6">
        <v>35.949835340821949</v>
      </c>
      <c r="AZ677" s="6">
        <v>15</v>
      </c>
      <c r="BA677" s="6">
        <v>0.16966406515100102</v>
      </c>
      <c r="BB677" s="6">
        <v>99</v>
      </c>
      <c r="BC677" s="6">
        <v>6454</v>
      </c>
      <c r="BD677" s="6">
        <v>28.310742641575647</v>
      </c>
      <c r="BE677" s="6">
        <v>1020</v>
      </c>
      <c r="BF677" s="6">
        <v>15.709225319574927</v>
      </c>
      <c r="BG677" s="6">
        <v>3943</v>
      </c>
      <c r="BH677" s="6">
        <v>28.711861938396567</v>
      </c>
      <c r="BI677" s="6">
        <v>1160</v>
      </c>
      <c r="BJ677" s="6">
        <v>79.180887372013657</v>
      </c>
      <c r="BK677" s="6">
        <v>6518</v>
      </c>
    </row>
    <row r="678" spans="1:63" x14ac:dyDescent="0.35">
      <c r="A678" s="28">
        <v>672</v>
      </c>
      <c r="C678" s="18" t="s">
        <v>2</v>
      </c>
      <c r="D678" s="15">
        <v>49</v>
      </c>
      <c r="E678" s="19">
        <v>0</v>
      </c>
      <c r="F678" s="19">
        <v>0</v>
      </c>
      <c r="G678" s="19">
        <v>5</v>
      </c>
      <c r="H678" s="19">
        <v>43</v>
      </c>
      <c r="I678" s="19">
        <v>6</v>
      </c>
      <c r="J678" s="20">
        <v>67.346938775510196</v>
      </c>
      <c r="K678" s="20">
        <v>0</v>
      </c>
      <c r="L678" s="20">
        <v>0</v>
      </c>
      <c r="M678" s="19">
        <v>0</v>
      </c>
      <c r="N678" s="20">
        <v>0</v>
      </c>
      <c r="O678" s="20">
        <v>0</v>
      </c>
      <c r="P678" s="20">
        <v>0</v>
      </c>
      <c r="Q678" s="20">
        <v>56.60377358490566</v>
      </c>
      <c r="R678" s="19">
        <v>0</v>
      </c>
      <c r="S678" s="20">
        <v>0</v>
      </c>
      <c r="T678" s="19">
        <v>0</v>
      </c>
      <c r="U678" s="20">
        <v>0</v>
      </c>
      <c r="V678" s="19">
        <v>0</v>
      </c>
      <c r="W678" s="118">
        <v>0</v>
      </c>
      <c r="X678" s="118">
        <v>0</v>
      </c>
      <c r="Y678" s="118">
        <v>0</v>
      </c>
      <c r="Z678" s="20">
        <v>20</v>
      </c>
      <c r="AA678" s="20">
        <v>0</v>
      </c>
      <c r="AB678" s="19">
        <v>4</v>
      </c>
      <c r="AC678" s="20">
        <v>14.814814814814813</v>
      </c>
      <c r="AD678" s="20">
        <v>57.142857142857139</v>
      </c>
      <c r="AE678" s="20">
        <v>48</v>
      </c>
      <c r="AF678" s="20">
        <v>0</v>
      </c>
      <c r="AG678" s="20">
        <v>54.761904761904766</v>
      </c>
      <c r="AH678" s="20">
        <v>88</v>
      </c>
      <c r="AI678" s="20">
        <v>0</v>
      </c>
      <c r="AJ678" s="3">
        <v>592.30769230769226</v>
      </c>
      <c r="AK678" s="6">
        <v>0</v>
      </c>
      <c r="AL678" s="6">
        <v>47</v>
      </c>
      <c r="AM678" s="6">
        <v>0</v>
      </c>
      <c r="AN678" s="6">
        <v>0</v>
      </c>
      <c r="AO678" s="6">
        <v>0</v>
      </c>
      <c r="AP678" s="6">
        <v>0</v>
      </c>
      <c r="AQ678" s="6">
        <v>4</v>
      </c>
      <c r="AR678" s="6">
        <v>0</v>
      </c>
      <c r="AS678" s="6">
        <v>0</v>
      </c>
      <c r="AT678" s="138"/>
      <c r="AU678" s="138"/>
      <c r="AV678" s="138"/>
      <c r="AW678" s="138"/>
      <c r="AX678" s="138"/>
      <c r="AY678" s="6">
        <v>92</v>
      </c>
      <c r="AZ678" s="6">
        <v>0</v>
      </c>
      <c r="BA678" s="6">
        <v>0</v>
      </c>
      <c r="BB678" s="6">
        <v>0</v>
      </c>
      <c r="BC678" s="6">
        <v>0</v>
      </c>
      <c r="BD678" s="6">
        <v>0</v>
      </c>
      <c r="BE678" s="6">
        <v>0</v>
      </c>
      <c r="BF678" s="6">
        <v>0</v>
      </c>
      <c r="BG678" s="6">
        <v>0</v>
      </c>
      <c r="BH678" s="6">
        <v>0</v>
      </c>
      <c r="BI678" s="6">
        <v>6</v>
      </c>
      <c r="BJ678" s="6">
        <v>66.666666666666657</v>
      </c>
      <c r="BK678" s="6">
        <v>5</v>
      </c>
    </row>
    <row r="679" spans="1:63" x14ac:dyDescent="0.35">
      <c r="A679" s="28">
        <v>673</v>
      </c>
      <c r="C679" s="18" t="s">
        <v>6</v>
      </c>
      <c r="D679" s="15">
        <v>400</v>
      </c>
      <c r="E679" s="19">
        <v>0</v>
      </c>
      <c r="F679" s="19">
        <v>0</v>
      </c>
      <c r="G679" s="19">
        <v>3</v>
      </c>
      <c r="H679" s="19">
        <v>162</v>
      </c>
      <c r="I679" s="19">
        <v>232</v>
      </c>
      <c r="J679" s="20">
        <v>51</v>
      </c>
      <c r="K679" s="20">
        <v>4</v>
      </c>
      <c r="L679" s="20">
        <v>11.76470588235294</v>
      </c>
      <c r="M679" s="19">
        <v>0</v>
      </c>
      <c r="N679" s="20">
        <v>0</v>
      </c>
      <c r="O679" s="20">
        <v>25</v>
      </c>
      <c r="P679" s="20">
        <v>66.666666666666657</v>
      </c>
      <c r="Q679" s="20">
        <v>51.958224543080945</v>
      </c>
      <c r="R679" s="19">
        <v>0</v>
      </c>
      <c r="S679" s="20">
        <v>0</v>
      </c>
      <c r="T679" s="19">
        <v>0</v>
      </c>
      <c r="U679" s="20">
        <v>0</v>
      </c>
      <c r="V679" s="19">
        <v>0</v>
      </c>
      <c r="W679" s="118">
        <v>0</v>
      </c>
      <c r="X679" s="118">
        <v>0</v>
      </c>
      <c r="Y679" s="118">
        <v>0</v>
      </c>
      <c r="Z679" s="20">
        <v>28.000000000000004</v>
      </c>
      <c r="AA679" s="20">
        <v>56.000000000000007</v>
      </c>
      <c r="AB679" s="19">
        <v>5</v>
      </c>
      <c r="AC679" s="20">
        <v>4.4247787610619467</v>
      </c>
      <c r="AD679" s="20">
        <v>73.255813953488371</v>
      </c>
      <c r="AE679" s="20">
        <v>60.273972602739725</v>
      </c>
      <c r="AF679" s="20">
        <v>0</v>
      </c>
      <c r="AG679" s="20">
        <v>69.127516778523486</v>
      </c>
      <c r="AH679" s="20">
        <v>38.84297520661157</v>
      </c>
      <c r="AI679" s="20">
        <v>27.27272727272727</v>
      </c>
      <c r="AJ679" s="3">
        <v>437.96296296296293</v>
      </c>
      <c r="AK679" s="6">
        <v>0</v>
      </c>
      <c r="AL679" s="6">
        <v>368</v>
      </c>
      <c r="AM679" s="6">
        <v>0</v>
      </c>
      <c r="AN679" s="6">
        <v>0</v>
      </c>
      <c r="AO679" s="6">
        <v>0</v>
      </c>
      <c r="AP679" s="6">
        <v>0</v>
      </c>
      <c r="AQ679" s="6">
        <v>22</v>
      </c>
      <c r="AR679" s="6">
        <v>0</v>
      </c>
      <c r="AS679" s="6">
        <v>0</v>
      </c>
      <c r="AT679" s="138">
        <v>1</v>
      </c>
      <c r="AU679" s="138">
        <v>0</v>
      </c>
      <c r="AV679" s="138">
        <v>0</v>
      </c>
      <c r="AW679" s="138">
        <v>0</v>
      </c>
      <c r="AX679" s="138">
        <v>1</v>
      </c>
      <c r="AY679" s="6">
        <v>6.8493150684931505</v>
      </c>
      <c r="AZ679" s="6">
        <v>7</v>
      </c>
      <c r="BA679" s="6">
        <v>21.212121212121211</v>
      </c>
      <c r="BB679" s="6">
        <v>43</v>
      </c>
      <c r="BC679" s="6">
        <v>42</v>
      </c>
      <c r="BD679" s="6">
        <v>10.659898477157361</v>
      </c>
      <c r="BE679" s="6">
        <v>0</v>
      </c>
      <c r="BF679" s="6">
        <v>0</v>
      </c>
      <c r="BG679" s="6">
        <v>4</v>
      </c>
      <c r="BH679" s="6">
        <v>2.4390243902439024</v>
      </c>
      <c r="BI679" s="6">
        <v>39</v>
      </c>
      <c r="BJ679" s="6">
        <v>16.956521739130434</v>
      </c>
      <c r="BK679" s="6">
        <v>3</v>
      </c>
    </row>
    <row r="680" spans="1:63" x14ac:dyDescent="0.35">
      <c r="A680" s="28">
        <v>674</v>
      </c>
      <c r="C680" s="18" t="s">
        <v>10</v>
      </c>
      <c r="D680" s="15">
        <v>696</v>
      </c>
      <c r="E680" s="19">
        <v>4</v>
      </c>
      <c r="F680" s="19">
        <v>32</v>
      </c>
      <c r="G680" s="19">
        <v>22</v>
      </c>
      <c r="H680" s="19">
        <v>279</v>
      </c>
      <c r="I680" s="19">
        <v>357</v>
      </c>
      <c r="J680" s="20">
        <v>52.298850574712638</v>
      </c>
      <c r="K680" s="20">
        <v>10</v>
      </c>
      <c r="L680" s="20">
        <v>11.904761904761903</v>
      </c>
      <c r="M680" s="19">
        <v>0</v>
      </c>
      <c r="N680" s="20">
        <v>0</v>
      </c>
      <c r="O680" s="20">
        <v>39</v>
      </c>
      <c r="P680" s="20">
        <v>89.189189189189193</v>
      </c>
      <c r="Q680" s="20">
        <v>22.08</v>
      </c>
      <c r="R680" s="19">
        <v>0</v>
      </c>
      <c r="S680" s="20">
        <v>0</v>
      </c>
      <c r="T680" s="19">
        <v>0</v>
      </c>
      <c r="U680" s="20">
        <v>0</v>
      </c>
      <c r="V680" s="19">
        <v>0</v>
      </c>
      <c r="W680" s="20">
        <v>0</v>
      </c>
      <c r="X680" s="19">
        <v>0</v>
      </c>
      <c r="Y680" s="20">
        <v>0</v>
      </c>
      <c r="Z680" s="20">
        <v>9.0909090909090917</v>
      </c>
      <c r="AA680" s="20">
        <v>83.116883116883116</v>
      </c>
      <c r="AB680" s="19">
        <v>20</v>
      </c>
      <c r="AC680" s="20">
        <v>9.433962264150944</v>
      </c>
      <c r="AD680" s="20">
        <v>75.714285714285708</v>
      </c>
      <c r="AE680" s="20">
        <v>54.676258992805757</v>
      </c>
      <c r="AF680" s="20">
        <v>45.161290322580641</v>
      </c>
      <c r="AG680" s="20">
        <v>67.068273092369481</v>
      </c>
      <c r="AH680" s="20">
        <v>16.477272727272727</v>
      </c>
      <c r="AI680" s="20">
        <v>64.204545454545453</v>
      </c>
      <c r="AJ680" s="3">
        <v>452.40963855421688</v>
      </c>
      <c r="AK680" s="6">
        <v>0</v>
      </c>
      <c r="AL680" s="6">
        <v>586</v>
      </c>
      <c r="AM680" s="6">
        <v>0</v>
      </c>
      <c r="AN680" s="6">
        <v>73</v>
      </c>
      <c r="AO680" s="6">
        <v>3</v>
      </c>
      <c r="AP680" s="6">
        <v>0</v>
      </c>
      <c r="AQ680" s="6">
        <v>24</v>
      </c>
      <c r="AR680" s="6">
        <v>62</v>
      </c>
      <c r="AS680" s="6">
        <v>9.1445427728613566</v>
      </c>
      <c r="AT680" s="138">
        <v>1</v>
      </c>
      <c r="AU680" s="138">
        <v>0</v>
      </c>
      <c r="AV680" s="138">
        <v>0</v>
      </c>
      <c r="AW680" s="138">
        <v>6</v>
      </c>
      <c r="AX680" s="138">
        <v>7</v>
      </c>
      <c r="AY680" s="6">
        <v>24.808575803981622</v>
      </c>
      <c r="AZ680" s="6">
        <v>0</v>
      </c>
      <c r="BA680" s="6">
        <v>0</v>
      </c>
      <c r="BB680" s="6">
        <v>71</v>
      </c>
      <c r="BC680" s="6">
        <v>44</v>
      </c>
      <c r="BD680" s="6">
        <v>6.4046579330422126</v>
      </c>
      <c r="BE680" s="6">
        <v>0</v>
      </c>
      <c r="BF680" s="6">
        <v>0</v>
      </c>
      <c r="BG680" s="6">
        <v>10</v>
      </c>
      <c r="BH680" s="6">
        <v>3.5714285714285712</v>
      </c>
      <c r="BI680" s="6">
        <v>35</v>
      </c>
      <c r="BJ680" s="6">
        <v>9.8039215686274517</v>
      </c>
      <c r="BK680" s="6">
        <v>22</v>
      </c>
    </row>
    <row r="681" spans="1:63" x14ac:dyDescent="0.35">
      <c r="A681" s="28">
        <v>675</v>
      </c>
      <c r="C681" s="18" t="s">
        <v>277</v>
      </c>
      <c r="D681" s="15">
        <v>68</v>
      </c>
      <c r="E681" s="19">
        <v>0</v>
      </c>
      <c r="F681" s="19">
        <v>0</v>
      </c>
      <c r="G681" s="19">
        <v>5</v>
      </c>
      <c r="H681" s="19">
        <v>52</v>
      </c>
      <c r="I681" s="19">
        <v>9</v>
      </c>
      <c r="J681" s="20">
        <v>54.411764705882348</v>
      </c>
      <c r="K681" s="20">
        <v>6</v>
      </c>
      <c r="L681" s="20">
        <v>20.689655172413794</v>
      </c>
      <c r="M681" s="19">
        <v>0</v>
      </c>
      <c r="N681" s="20">
        <v>0</v>
      </c>
      <c r="O681" s="20">
        <v>8</v>
      </c>
      <c r="P681" s="20">
        <v>58.333333333333336</v>
      </c>
      <c r="Q681" s="20">
        <v>9.5238095238095237</v>
      </c>
      <c r="R681" s="19">
        <v>0</v>
      </c>
      <c r="S681" s="20">
        <v>0</v>
      </c>
      <c r="T681" s="19">
        <v>0</v>
      </c>
      <c r="U681" s="20">
        <v>0</v>
      </c>
      <c r="V681" s="19">
        <v>0</v>
      </c>
      <c r="W681" s="20">
        <v>0</v>
      </c>
      <c r="X681" s="19">
        <v>0</v>
      </c>
      <c r="Y681" s="20">
        <v>0</v>
      </c>
      <c r="Z681" s="20">
        <v>45</v>
      </c>
      <c r="AA681" s="20">
        <v>40</v>
      </c>
      <c r="AB681" s="19">
        <v>4</v>
      </c>
      <c r="AC681" s="20">
        <v>10.810810810810811</v>
      </c>
      <c r="AD681" s="20">
        <v>68.181818181818173</v>
      </c>
      <c r="AE681" s="20">
        <v>62.162162162162161</v>
      </c>
      <c r="AF681" s="20">
        <v>0</v>
      </c>
      <c r="AG681" s="20">
        <v>73.170731707317074</v>
      </c>
      <c r="AH681" s="20">
        <v>32.258064516129032</v>
      </c>
      <c r="AI681" s="20">
        <v>41.935483870967744</v>
      </c>
      <c r="AJ681" s="3">
        <v>375</v>
      </c>
      <c r="AK681" s="6">
        <v>0</v>
      </c>
      <c r="AL681" s="6">
        <v>42</v>
      </c>
      <c r="AM681" s="6">
        <v>0</v>
      </c>
      <c r="AN681" s="6">
        <v>22</v>
      </c>
      <c r="AO681" s="6">
        <v>0</v>
      </c>
      <c r="AP681" s="6">
        <v>0</v>
      </c>
      <c r="AQ681" s="6">
        <v>4</v>
      </c>
      <c r="AR681" s="6">
        <v>10</v>
      </c>
      <c r="AS681" s="6">
        <v>15.384615384615385</v>
      </c>
      <c r="AT681" s="138">
        <v>1</v>
      </c>
      <c r="AU681" s="138">
        <v>0</v>
      </c>
      <c r="AV681" s="138">
        <v>0</v>
      </c>
      <c r="AW681" s="138">
        <v>1</v>
      </c>
      <c r="AX681" s="138">
        <v>2</v>
      </c>
      <c r="AY681" s="6">
        <v>46.875</v>
      </c>
      <c r="AZ681" s="6">
        <v>0</v>
      </c>
      <c r="BA681" s="6">
        <v>0</v>
      </c>
      <c r="BB681" s="6">
        <v>3</v>
      </c>
      <c r="BC681" s="6">
        <v>0</v>
      </c>
      <c r="BD681" s="6">
        <v>0</v>
      </c>
      <c r="BE681" s="6">
        <v>0</v>
      </c>
      <c r="BF681" s="6">
        <v>0</v>
      </c>
      <c r="BG681" s="6">
        <v>0</v>
      </c>
      <c r="BH681" s="6">
        <v>0</v>
      </c>
      <c r="BI681" s="6">
        <v>0</v>
      </c>
      <c r="BJ681" s="6">
        <v>0</v>
      </c>
      <c r="BK681" s="6">
        <v>5</v>
      </c>
    </row>
    <row r="682" spans="1:63" x14ac:dyDescent="0.35">
      <c r="A682" s="28">
        <v>676</v>
      </c>
      <c r="C682" s="18" t="s">
        <v>1</v>
      </c>
      <c r="D682" s="15">
        <v>311</v>
      </c>
      <c r="E682" s="19">
        <v>0</v>
      </c>
      <c r="F682" s="19">
        <v>0</v>
      </c>
      <c r="G682" s="19">
        <v>24</v>
      </c>
      <c r="H682" s="19">
        <v>235</v>
      </c>
      <c r="I682" s="19">
        <v>51</v>
      </c>
      <c r="J682" s="20">
        <v>55.948553054662376</v>
      </c>
      <c r="K682" s="20">
        <v>10</v>
      </c>
      <c r="L682" s="20">
        <v>8.4745762711864394</v>
      </c>
      <c r="M682" s="19">
        <v>0</v>
      </c>
      <c r="N682" s="20">
        <v>0</v>
      </c>
      <c r="O682" s="20">
        <v>15</v>
      </c>
      <c r="P682" s="20">
        <v>75</v>
      </c>
      <c r="Q682" s="20">
        <v>12.582781456953644</v>
      </c>
      <c r="R682" s="19">
        <v>0</v>
      </c>
      <c r="S682" s="20">
        <v>0</v>
      </c>
      <c r="T682" s="19">
        <v>0</v>
      </c>
      <c r="U682" s="20">
        <v>0</v>
      </c>
      <c r="V682" s="19">
        <v>0</v>
      </c>
      <c r="W682" s="20">
        <v>0</v>
      </c>
      <c r="X682" s="19">
        <v>7</v>
      </c>
      <c r="Y682" s="20">
        <v>43.75</v>
      </c>
      <c r="Z682" s="20">
        <v>23.275862068965516</v>
      </c>
      <c r="AA682" s="20">
        <v>56.896551724137936</v>
      </c>
      <c r="AB682" s="19">
        <v>11</v>
      </c>
      <c r="AC682" s="20">
        <v>5.2884615384615383</v>
      </c>
      <c r="AD682" s="20">
        <v>90.291262135922338</v>
      </c>
      <c r="AE682" s="20">
        <v>74.21875</v>
      </c>
      <c r="AF682" s="20">
        <v>87.5</v>
      </c>
      <c r="AG682" s="20">
        <v>79.227053140096615</v>
      </c>
      <c r="AH682" s="20">
        <v>16.097560975609756</v>
      </c>
      <c r="AI682" s="20">
        <v>54.146341463414636</v>
      </c>
      <c r="AJ682" s="3">
        <v>844.82758620689651</v>
      </c>
      <c r="AK682" s="6">
        <v>5</v>
      </c>
      <c r="AL682" s="6">
        <v>79</v>
      </c>
      <c r="AM682" s="6">
        <v>154</v>
      </c>
      <c r="AN682" s="6">
        <v>23</v>
      </c>
      <c r="AO682" s="6">
        <v>0</v>
      </c>
      <c r="AP682" s="6">
        <v>7</v>
      </c>
      <c r="AQ682" s="6">
        <v>41</v>
      </c>
      <c r="AR682" s="6">
        <v>39</v>
      </c>
      <c r="AS682" s="6">
        <v>12.703583061889251</v>
      </c>
      <c r="AT682" s="138">
        <v>0</v>
      </c>
      <c r="AU682" s="138">
        <v>0</v>
      </c>
      <c r="AV682" s="138">
        <v>2</v>
      </c>
      <c r="AW682" s="138">
        <v>0</v>
      </c>
      <c r="AX682" s="138">
        <v>2</v>
      </c>
      <c r="AY682" s="6">
        <v>34.722222222222221</v>
      </c>
      <c r="AZ682" s="6">
        <v>4</v>
      </c>
      <c r="BA682" s="6">
        <v>3.3333333333333335</v>
      </c>
      <c r="BB682" s="6">
        <v>10</v>
      </c>
      <c r="BC682" s="6">
        <v>4</v>
      </c>
      <c r="BD682" s="6">
        <v>1.2987012987012987</v>
      </c>
      <c r="BE682" s="6">
        <v>0</v>
      </c>
      <c r="BF682" s="6">
        <v>0</v>
      </c>
      <c r="BG682" s="6">
        <v>3</v>
      </c>
      <c r="BH682" s="6">
        <v>1.2875536480686696</v>
      </c>
      <c r="BI682" s="6">
        <v>3</v>
      </c>
      <c r="BJ682" s="6">
        <v>5.8823529411764701</v>
      </c>
      <c r="BK682" s="6">
        <v>24</v>
      </c>
    </row>
    <row r="683" spans="1:63" x14ac:dyDescent="0.35">
      <c r="A683" s="28">
        <v>677</v>
      </c>
      <c r="C683" s="18" t="s">
        <v>7</v>
      </c>
      <c r="D683" s="15">
        <v>4452</v>
      </c>
      <c r="E683" s="19">
        <v>26</v>
      </c>
      <c r="F683" s="19">
        <v>112</v>
      </c>
      <c r="G683" s="19">
        <v>117</v>
      </c>
      <c r="H683" s="19">
        <v>1275</v>
      </c>
      <c r="I683" s="19">
        <v>2937</v>
      </c>
      <c r="J683" s="20">
        <v>52.740341419586699</v>
      </c>
      <c r="K683" s="20">
        <v>18</v>
      </c>
      <c r="L683" s="20">
        <v>7.2874493927125501</v>
      </c>
      <c r="M683" s="19">
        <v>0</v>
      </c>
      <c r="N683" s="20">
        <v>0</v>
      </c>
      <c r="O683" s="20">
        <v>323</v>
      </c>
      <c r="P683" s="20">
        <v>76.63551401869158</v>
      </c>
      <c r="Q683" s="20">
        <v>70.561199806482819</v>
      </c>
      <c r="R683" s="19">
        <v>0</v>
      </c>
      <c r="S683" s="20">
        <v>0</v>
      </c>
      <c r="T683" s="19">
        <v>0</v>
      </c>
      <c r="U683" s="20">
        <v>0</v>
      </c>
      <c r="V683" s="19">
        <v>3</v>
      </c>
      <c r="W683" s="20">
        <v>12</v>
      </c>
      <c r="X683" s="19">
        <v>7</v>
      </c>
      <c r="Y683" s="20">
        <v>13.461538461538462</v>
      </c>
      <c r="Z683" s="20">
        <v>31.68724279835391</v>
      </c>
      <c r="AA683" s="20">
        <v>27.160493827160494</v>
      </c>
      <c r="AB683" s="19">
        <v>66</v>
      </c>
      <c r="AC683" s="20">
        <v>7.3743016759776543</v>
      </c>
      <c r="AD683" s="20">
        <v>73.09486780715396</v>
      </c>
      <c r="AE683" s="20">
        <v>50.634920634920633</v>
      </c>
      <c r="AF683" s="20">
        <v>73.964497041420117</v>
      </c>
      <c r="AG683" s="20">
        <v>60.377358490566039</v>
      </c>
      <c r="AH683" s="20">
        <v>41.523341523341522</v>
      </c>
      <c r="AI683" s="20">
        <v>25.921375921375923</v>
      </c>
      <c r="AJ683" s="3">
        <v>380.41095890410958</v>
      </c>
      <c r="AK683" s="6">
        <v>0</v>
      </c>
      <c r="AL683" s="6">
        <v>4187</v>
      </c>
      <c r="AM683" s="6">
        <v>0</v>
      </c>
      <c r="AN683" s="6">
        <v>10</v>
      </c>
      <c r="AO683" s="6">
        <v>0</v>
      </c>
      <c r="AP683" s="6">
        <v>0</v>
      </c>
      <c r="AQ683" s="6">
        <v>120</v>
      </c>
      <c r="AR683" s="6">
        <v>335</v>
      </c>
      <c r="AS683" s="6">
        <v>7.807037986483337</v>
      </c>
      <c r="AT683" s="138">
        <v>2</v>
      </c>
      <c r="AU683" s="138">
        <v>0</v>
      </c>
      <c r="AV683" s="138">
        <v>0</v>
      </c>
      <c r="AW683" s="138">
        <v>1</v>
      </c>
      <c r="AX683" s="138">
        <v>3</v>
      </c>
      <c r="AY683" s="6">
        <v>15.838287752675386</v>
      </c>
      <c r="AZ683" s="6">
        <v>4</v>
      </c>
      <c r="BA683" s="6">
        <v>1.6326530612244898</v>
      </c>
      <c r="BB683" s="6">
        <v>420</v>
      </c>
      <c r="BC683" s="6">
        <v>1569</v>
      </c>
      <c r="BD683" s="6">
        <v>35.642889595638344</v>
      </c>
      <c r="BE683" s="6">
        <v>8</v>
      </c>
      <c r="BF683" s="6">
        <v>6.557377049180328</v>
      </c>
      <c r="BG683" s="6">
        <v>173</v>
      </c>
      <c r="BH683" s="6">
        <v>13.622047244094487</v>
      </c>
      <c r="BI683" s="6">
        <v>1379</v>
      </c>
      <c r="BJ683" s="6">
        <v>47.437220502235981</v>
      </c>
      <c r="BK683" s="6">
        <v>117</v>
      </c>
    </row>
    <row r="684" spans="1:63" x14ac:dyDescent="0.35">
      <c r="A684" s="28">
        <v>678</v>
      </c>
      <c r="C684" s="18" t="s">
        <v>278</v>
      </c>
      <c r="D684" s="15">
        <v>2525</v>
      </c>
      <c r="E684" s="19">
        <v>46</v>
      </c>
      <c r="F684" s="19">
        <v>129</v>
      </c>
      <c r="G684" s="19">
        <v>496</v>
      </c>
      <c r="H684" s="19">
        <v>1625</v>
      </c>
      <c r="I684" s="19">
        <v>286</v>
      </c>
      <c r="J684" s="20">
        <v>51.603960396039604</v>
      </c>
      <c r="K684" s="20">
        <v>28</v>
      </c>
      <c r="L684" s="20">
        <v>3.3939393939393945</v>
      </c>
      <c r="M684" s="19">
        <v>3</v>
      </c>
      <c r="N684" s="20">
        <v>1.2820512820512819</v>
      </c>
      <c r="O684" s="20">
        <v>99</v>
      </c>
      <c r="P684" s="20">
        <v>96.774193548387103</v>
      </c>
      <c r="Q684" s="20">
        <v>10.845431255337319</v>
      </c>
      <c r="R684" s="19">
        <v>0</v>
      </c>
      <c r="S684" s="20">
        <v>0</v>
      </c>
      <c r="T684" s="19">
        <v>9</v>
      </c>
      <c r="U684" s="20">
        <v>4.9450549450549453</v>
      </c>
      <c r="V684" s="19">
        <v>6</v>
      </c>
      <c r="W684" s="118">
        <v>3.5714285714285712</v>
      </c>
      <c r="X684" s="19">
        <v>14</v>
      </c>
      <c r="Y684" s="20">
        <v>4.0229885057471266</v>
      </c>
      <c r="Z684" s="20">
        <v>10.03671970624235</v>
      </c>
      <c r="AA684" s="20">
        <v>72.460220318237461</v>
      </c>
      <c r="AB684" s="19">
        <v>113</v>
      </c>
      <c r="AC684" s="20">
        <v>8.2662765179224582</v>
      </c>
      <c r="AD684" s="20">
        <v>82.510013351134845</v>
      </c>
      <c r="AE684" s="20">
        <v>61.805555555555557</v>
      </c>
      <c r="AF684" s="20">
        <v>55.639097744360896</v>
      </c>
      <c r="AG684" s="20">
        <v>73.476454293628819</v>
      </c>
      <c r="AH684" s="20">
        <v>17.946645109135005</v>
      </c>
      <c r="AI684" s="20">
        <v>48.261924009700891</v>
      </c>
      <c r="AJ684" s="3">
        <v>554.13907284768209</v>
      </c>
      <c r="AK684" s="6">
        <v>149</v>
      </c>
      <c r="AL684" s="6">
        <v>845</v>
      </c>
      <c r="AM684" s="6">
        <v>7</v>
      </c>
      <c r="AN684" s="6">
        <v>0</v>
      </c>
      <c r="AO684" s="6">
        <v>0</v>
      </c>
      <c r="AP684" s="6">
        <v>13</v>
      </c>
      <c r="AQ684" s="6">
        <v>1422</v>
      </c>
      <c r="AR684" s="6">
        <v>513</v>
      </c>
      <c r="AS684" s="6">
        <v>20.836718115353374</v>
      </c>
      <c r="AT684" s="138">
        <v>11</v>
      </c>
      <c r="AU684" s="138">
        <v>0</v>
      </c>
      <c r="AV684" s="138">
        <v>14</v>
      </c>
      <c r="AW684" s="138">
        <v>10</v>
      </c>
      <c r="AX684" s="138">
        <v>35</v>
      </c>
      <c r="AY684" s="6">
        <v>23.993144815766922</v>
      </c>
      <c r="AZ684" s="6">
        <v>3</v>
      </c>
      <c r="BA684" s="6">
        <v>0.36363636363636365</v>
      </c>
      <c r="BB684" s="6">
        <v>41</v>
      </c>
      <c r="BC684" s="6">
        <v>350</v>
      </c>
      <c r="BD684" s="6">
        <v>13.877874702616971</v>
      </c>
      <c r="BE684" s="6">
        <v>45</v>
      </c>
      <c r="BF684" s="6">
        <v>9.0543259557344058</v>
      </c>
      <c r="BG684" s="6">
        <v>196</v>
      </c>
      <c r="BH684" s="6">
        <v>12.136222910216718</v>
      </c>
      <c r="BI684" s="6">
        <v>81</v>
      </c>
      <c r="BJ684" s="6">
        <v>28.723404255319153</v>
      </c>
      <c r="BK684" s="6">
        <v>496</v>
      </c>
    </row>
    <row r="685" spans="1:63" x14ac:dyDescent="0.35">
      <c r="A685" s="28">
        <v>679</v>
      </c>
      <c r="C685" s="18" t="s">
        <v>23</v>
      </c>
      <c r="D685" s="15">
        <v>9615</v>
      </c>
      <c r="E685" s="19">
        <v>326</v>
      </c>
      <c r="F685" s="19">
        <v>919</v>
      </c>
      <c r="G685" s="19">
        <v>1095</v>
      </c>
      <c r="H685" s="19">
        <v>6929</v>
      </c>
      <c r="I685" s="19">
        <v>669</v>
      </c>
      <c r="J685" s="20">
        <v>46.157046281851272</v>
      </c>
      <c r="K685" s="20">
        <v>150</v>
      </c>
      <c r="L685" s="20">
        <v>2.9239766081871341</v>
      </c>
      <c r="M685" s="19">
        <v>10</v>
      </c>
      <c r="N685" s="20">
        <v>2.8818443804034581</v>
      </c>
      <c r="O685" s="20">
        <v>167</v>
      </c>
      <c r="P685" s="20">
        <v>82.424242424242422</v>
      </c>
      <c r="Q685" s="20">
        <v>4.1045221333969693</v>
      </c>
      <c r="R685" s="19">
        <v>8</v>
      </c>
      <c r="S685" s="20">
        <v>1.1126564673157162</v>
      </c>
      <c r="T685" s="19">
        <v>12</v>
      </c>
      <c r="U685" s="20">
        <v>2.4439918533604885</v>
      </c>
      <c r="V685" s="19">
        <v>21</v>
      </c>
      <c r="W685" s="20">
        <v>9.1703056768558966</v>
      </c>
      <c r="X685" s="19">
        <v>40</v>
      </c>
      <c r="Y685" s="20">
        <v>5.5172413793103452</v>
      </c>
      <c r="Z685" s="20">
        <v>12.653465346534654</v>
      </c>
      <c r="AA685" s="20">
        <v>76.376237623762378</v>
      </c>
      <c r="AB685" s="19">
        <v>576</v>
      </c>
      <c r="AC685" s="20">
        <v>8.7087995161778053</v>
      </c>
      <c r="AD685" s="20">
        <v>89.157287949492186</v>
      </c>
      <c r="AE685" s="20">
        <v>69.78173993237013</v>
      </c>
      <c r="AF685" s="20">
        <v>66.958904109589042</v>
      </c>
      <c r="AG685" s="20">
        <v>85.616022658304672</v>
      </c>
      <c r="AH685" s="20">
        <v>21.206488678607638</v>
      </c>
      <c r="AI685" s="20">
        <v>51.1659344373099</v>
      </c>
      <c r="AJ685" s="3">
        <v>872.67683772538146</v>
      </c>
      <c r="AK685" s="6">
        <v>38</v>
      </c>
      <c r="AL685" s="6">
        <v>1737</v>
      </c>
      <c r="AM685" s="6">
        <v>5750</v>
      </c>
      <c r="AN685" s="6">
        <v>198</v>
      </c>
      <c r="AO685" s="6">
        <v>0</v>
      </c>
      <c r="AP685" s="6">
        <v>1280</v>
      </c>
      <c r="AQ685" s="6">
        <v>324</v>
      </c>
      <c r="AR685" s="6">
        <v>3060</v>
      </c>
      <c r="AS685" s="6">
        <v>32.598274209012459</v>
      </c>
      <c r="AT685" s="138">
        <v>33</v>
      </c>
      <c r="AU685" s="138">
        <v>0</v>
      </c>
      <c r="AV685" s="138">
        <v>45</v>
      </c>
      <c r="AW685" s="138">
        <v>254</v>
      </c>
      <c r="AX685" s="138">
        <v>332</v>
      </c>
      <c r="AY685" s="6">
        <v>58.807646614105188</v>
      </c>
      <c r="AZ685" s="6">
        <v>16</v>
      </c>
      <c r="BA685" s="6">
        <v>0.3147128245476003</v>
      </c>
      <c r="BB685" s="6">
        <v>70</v>
      </c>
      <c r="BC685" s="6">
        <v>324</v>
      </c>
      <c r="BD685" s="6">
        <v>3.3877038895859477</v>
      </c>
      <c r="BE685" s="6">
        <v>8</v>
      </c>
      <c r="BF685" s="6">
        <v>0.73529411764705876</v>
      </c>
      <c r="BG685" s="6">
        <v>148</v>
      </c>
      <c r="BH685" s="6">
        <v>2.1446167222141721</v>
      </c>
      <c r="BI685" s="6">
        <v>84</v>
      </c>
      <c r="BJ685" s="6">
        <v>12.574850299401197</v>
      </c>
      <c r="BK685" s="6">
        <v>1095</v>
      </c>
    </row>
    <row r="686" spans="1:63" x14ac:dyDescent="0.35">
      <c r="A686" s="28">
        <v>680</v>
      </c>
      <c r="C686" s="18" t="s">
        <v>19</v>
      </c>
      <c r="D686" s="15">
        <v>1804</v>
      </c>
      <c r="E686" s="19">
        <v>46</v>
      </c>
      <c r="F686" s="19">
        <v>112</v>
      </c>
      <c r="G686" s="19">
        <v>367</v>
      </c>
      <c r="H686" s="19">
        <v>1192</v>
      </c>
      <c r="I686" s="19">
        <v>133</v>
      </c>
      <c r="J686" s="20">
        <v>52.050997782705096</v>
      </c>
      <c r="K686" s="20">
        <v>28</v>
      </c>
      <c r="L686" s="20">
        <v>3.1076581576026641</v>
      </c>
      <c r="M686" s="19">
        <v>0</v>
      </c>
      <c r="N686" s="20">
        <v>0</v>
      </c>
      <c r="O686" s="20">
        <v>52</v>
      </c>
      <c r="P686" s="20">
        <v>83.673469387755105</v>
      </c>
      <c r="Q686" s="20">
        <v>2.8693528693528694</v>
      </c>
      <c r="R686" s="19">
        <v>3</v>
      </c>
      <c r="S686" s="20">
        <v>1.3953488372093024</v>
      </c>
      <c r="T686" s="19">
        <v>9</v>
      </c>
      <c r="U686" s="20">
        <v>7.3770491803278686</v>
      </c>
      <c r="V686" s="19">
        <v>3</v>
      </c>
      <c r="W686" s="118">
        <v>3.125</v>
      </c>
      <c r="X686" s="19">
        <v>8</v>
      </c>
      <c r="Y686" s="118">
        <v>3.7383177570093453</v>
      </c>
      <c r="Z686" s="20">
        <v>7.8976640711902109</v>
      </c>
      <c r="AA686" s="20">
        <v>80.311457174638491</v>
      </c>
      <c r="AB686" s="19">
        <v>108</v>
      </c>
      <c r="AC686" s="20">
        <v>10.536585365853659</v>
      </c>
      <c r="AD686" s="20">
        <v>81.78368121442125</v>
      </c>
      <c r="AE686" s="20">
        <v>57.250755287009056</v>
      </c>
      <c r="AF686" s="20">
        <v>32.456140350877192</v>
      </c>
      <c r="AG686" s="20">
        <v>77.076761303890635</v>
      </c>
      <c r="AH686" s="20">
        <v>20.022002200220022</v>
      </c>
      <c r="AI686" s="20">
        <v>46.534653465346537</v>
      </c>
      <c r="AJ686" s="3">
        <v>581.90789473684208</v>
      </c>
      <c r="AK686" s="6">
        <v>137</v>
      </c>
      <c r="AL686" s="6">
        <v>1038</v>
      </c>
      <c r="AM686" s="6">
        <v>22</v>
      </c>
      <c r="AN686" s="6">
        <v>390</v>
      </c>
      <c r="AO686" s="6">
        <v>0</v>
      </c>
      <c r="AP686" s="6">
        <v>3</v>
      </c>
      <c r="AQ686" s="6">
        <v>119</v>
      </c>
      <c r="AR686" s="6">
        <v>548</v>
      </c>
      <c r="AS686" s="6">
        <v>30.786516853932582</v>
      </c>
      <c r="AT686" s="138">
        <v>12</v>
      </c>
      <c r="AU686" s="138">
        <v>0</v>
      </c>
      <c r="AV686" s="138">
        <v>11</v>
      </c>
      <c r="AW686" s="138">
        <v>1</v>
      </c>
      <c r="AX686" s="138">
        <v>24</v>
      </c>
      <c r="AY686" s="6">
        <v>36.793002915451893</v>
      </c>
      <c r="AZ686" s="6">
        <v>4</v>
      </c>
      <c r="BA686" s="6">
        <v>0.44493882091212456</v>
      </c>
      <c r="BB686" s="6">
        <v>5</v>
      </c>
      <c r="BC686" s="6">
        <v>125</v>
      </c>
      <c r="BD686" s="6">
        <v>6.9715560513106523</v>
      </c>
      <c r="BE686" s="6">
        <v>5</v>
      </c>
      <c r="BF686" s="6">
        <v>1.3440860215053763</v>
      </c>
      <c r="BG686" s="6">
        <v>56</v>
      </c>
      <c r="BH686" s="6">
        <v>4.7217537942664416</v>
      </c>
      <c r="BI686" s="6">
        <v>27</v>
      </c>
      <c r="BJ686" s="6">
        <v>20.610687022900763</v>
      </c>
      <c r="BK686" s="6">
        <v>367</v>
      </c>
    </row>
    <row r="687" spans="1:63" x14ac:dyDescent="0.35">
      <c r="A687" s="28">
        <v>681</v>
      </c>
      <c r="C687" s="18" t="s">
        <v>12</v>
      </c>
      <c r="D687" s="15">
        <v>654</v>
      </c>
      <c r="E687" s="19">
        <v>9</v>
      </c>
      <c r="F687" s="19">
        <v>39</v>
      </c>
      <c r="G687" s="19">
        <v>62</v>
      </c>
      <c r="H687" s="19">
        <v>508</v>
      </c>
      <c r="I687" s="19">
        <v>42</v>
      </c>
      <c r="J687" s="20">
        <v>45.107033639143729</v>
      </c>
      <c r="K687" s="20">
        <v>26</v>
      </c>
      <c r="L687" s="20">
        <v>7.3033707865168536</v>
      </c>
      <c r="M687" s="19">
        <v>0</v>
      </c>
      <c r="N687" s="20">
        <v>0</v>
      </c>
      <c r="O687" s="20">
        <v>22</v>
      </c>
      <c r="P687" s="20">
        <v>77.777777777777786</v>
      </c>
      <c r="Q687" s="20">
        <v>7.0707070707070701</v>
      </c>
      <c r="R687" s="19">
        <v>0</v>
      </c>
      <c r="S687" s="20">
        <v>0</v>
      </c>
      <c r="T687" s="19">
        <v>4</v>
      </c>
      <c r="U687" s="20">
        <v>26.666666666666668</v>
      </c>
      <c r="V687" s="19">
        <v>0</v>
      </c>
      <c r="W687" s="20">
        <v>0</v>
      </c>
      <c r="X687" s="19">
        <v>6</v>
      </c>
      <c r="Y687" s="20">
        <v>28.571428571428569</v>
      </c>
      <c r="Z687" s="20">
        <v>9.6317280453257776</v>
      </c>
      <c r="AA687" s="20">
        <v>72.237960339943342</v>
      </c>
      <c r="AB687" s="19">
        <v>64</v>
      </c>
      <c r="AC687" s="20">
        <v>15.421686746987953</v>
      </c>
      <c r="AD687" s="20">
        <v>72.727272727272734</v>
      </c>
      <c r="AE687" s="20">
        <v>54.621848739495796</v>
      </c>
      <c r="AF687" s="20">
        <v>50.731707317073173</v>
      </c>
      <c r="AG687" s="20">
        <v>75.085324232081902</v>
      </c>
      <c r="AH687" s="20">
        <v>22.571428571428569</v>
      </c>
      <c r="AI687" s="20">
        <v>57.428571428571431</v>
      </c>
      <c r="AJ687" s="3">
        <v>594.61538461538464</v>
      </c>
      <c r="AK687" s="6">
        <v>3</v>
      </c>
      <c r="AL687" s="6">
        <v>43</v>
      </c>
      <c r="AM687" s="6">
        <v>0</v>
      </c>
      <c r="AN687" s="6">
        <v>220</v>
      </c>
      <c r="AO687" s="6">
        <v>0</v>
      </c>
      <c r="AP687" s="6">
        <v>113</v>
      </c>
      <c r="AQ687" s="6">
        <v>193</v>
      </c>
      <c r="AR687" s="6">
        <v>260</v>
      </c>
      <c r="AS687" s="6">
        <v>40.435458786936238</v>
      </c>
      <c r="AT687" s="138">
        <v>0</v>
      </c>
      <c r="AU687" s="138">
        <v>0</v>
      </c>
      <c r="AV687" s="138">
        <v>1</v>
      </c>
      <c r="AW687" s="138">
        <v>17</v>
      </c>
      <c r="AX687" s="138">
        <v>18</v>
      </c>
      <c r="AY687" s="6">
        <v>65.175718849840251</v>
      </c>
      <c r="AZ687" s="6">
        <v>3</v>
      </c>
      <c r="BA687" s="6">
        <v>0.85714285714285721</v>
      </c>
      <c r="BB687" s="6">
        <v>3</v>
      </c>
      <c r="BC687" s="6">
        <v>78</v>
      </c>
      <c r="BD687" s="6">
        <v>11.87214611872146</v>
      </c>
      <c r="BE687" s="6">
        <v>0</v>
      </c>
      <c r="BF687" s="6">
        <v>0</v>
      </c>
      <c r="BG687" s="6">
        <v>55</v>
      </c>
      <c r="BH687" s="6">
        <v>10.679611650485436</v>
      </c>
      <c r="BI687" s="6">
        <v>22</v>
      </c>
      <c r="BJ687" s="6">
        <v>46.808510638297875</v>
      </c>
      <c r="BK687" s="6">
        <v>62</v>
      </c>
    </row>
    <row r="688" spans="1:63" x14ac:dyDescent="0.35">
      <c r="A688" s="28">
        <v>682</v>
      </c>
      <c r="C688" s="18" t="s">
        <v>13</v>
      </c>
      <c r="D688" s="15">
        <v>187</v>
      </c>
      <c r="E688" s="19">
        <v>13</v>
      </c>
      <c r="F688" s="19">
        <v>34</v>
      </c>
      <c r="G688" s="19">
        <v>14</v>
      </c>
      <c r="H688" s="19">
        <v>118</v>
      </c>
      <c r="I688" s="19">
        <v>25</v>
      </c>
      <c r="J688" s="20">
        <v>43.315508021390379</v>
      </c>
      <c r="K688" s="20">
        <v>3</v>
      </c>
      <c r="L688" s="20">
        <v>4</v>
      </c>
      <c r="M688" s="19">
        <v>0</v>
      </c>
      <c r="N688" s="20">
        <v>0</v>
      </c>
      <c r="O688" s="20">
        <v>5</v>
      </c>
      <c r="P688" s="20">
        <v>100</v>
      </c>
      <c r="Q688" s="20">
        <v>7.5862068965517242</v>
      </c>
      <c r="R688" s="19">
        <v>0</v>
      </c>
      <c r="S688" s="20">
        <v>0</v>
      </c>
      <c r="T688" s="19">
        <v>0</v>
      </c>
      <c r="U688" s="20">
        <v>0</v>
      </c>
      <c r="V688" s="19">
        <v>0</v>
      </c>
      <c r="W688" s="20">
        <v>0</v>
      </c>
      <c r="X688" s="19">
        <v>0</v>
      </c>
      <c r="Y688" s="20">
        <v>0</v>
      </c>
      <c r="Z688" s="20">
        <v>15.942028985507244</v>
      </c>
      <c r="AA688" s="20">
        <v>78.260869565217391</v>
      </c>
      <c r="AB688" s="19">
        <v>14</v>
      </c>
      <c r="AC688" s="20">
        <v>18.421052631578945</v>
      </c>
      <c r="AD688" s="20">
        <v>52.941176470588239</v>
      </c>
      <c r="AE688" s="20">
        <v>49.090909090909093</v>
      </c>
      <c r="AF688" s="20">
        <v>31.818181818181817</v>
      </c>
      <c r="AG688" s="20">
        <v>57.333333333333336</v>
      </c>
      <c r="AH688" s="20">
        <v>5.6603773584905666</v>
      </c>
      <c r="AI688" s="20">
        <v>67.924528301886795</v>
      </c>
      <c r="AJ688" s="3">
        <v>478.57142857142856</v>
      </c>
      <c r="AK688" s="6">
        <v>0</v>
      </c>
      <c r="AL688" s="6">
        <v>47</v>
      </c>
      <c r="AM688" s="6">
        <v>0</v>
      </c>
      <c r="AN688" s="6">
        <v>115</v>
      </c>
      <c r="AO688" s="6">
        <v>0</v>
      </c>
      <c r="AP688" s="6">
        <v>3</v>
      </c>
      <c r="AQ688" s="6">
        <v>14</v>
      </c>
      <c r="AR688" s="6">
        <v>74</v>
      </c>
      <c r="AS688" s="6">
        <v>40.217391304347828</v>
      </c>
      <c r="AT688" s="138">
        <v>0</v>
      </c>
      <c r="AU688" s="138">
        <v>0</v>
      </c>
      <c r="AV688" s="138">
        <v>0</v>
      </c>
      <c r="AW688" s="138">
        <v>0</v>
      </c>
      <c r="AX688" s="138">
        <v>0</v>
      </c>
      <c r="AY688" s="6">
        <v>76.436781609195407</v>
      </c>
      <c r="AZ688" s="6">
        <v>0</v>
      </c>
      <c r="BA688" s="6">
        <v>0</v>
      </c>
      <c r="BB688" s="6">
        <v>7</v>
      </c>
      <c r="BC688" s="6">
        <v>14</v>
      </c>
      <c r="BD688" s="6">
        <v>7.6502732240437163</v>
      </c>
      <c r="BE688" s="6">
        <v>0</v>
      </c>
      <c r="BF688" s="6">
        <v>0</v>
      </c>
      <c r="BG688" s="6">
        <v>10</v>
      </c>
      <c r="BH688" s="6">
        <v>8.5470085470085468</v>
      </c>
      <c r="BI688" s="6">
        <v>0</v>
      </c>
      <c r="BJ688" s="6">
        <v>0</v>
      </c>
      <c r="BK688" s="6">
        <v>14</v>
      </c>
    </row>
    <row r="689" spans="1:63" x14ac:dyDescent="0.35">
      <c r="A689" s="28">
        <v>683</v>
      </c>
      <c r="C689" s="18" t="s">
        <v>4</v>
      </c>
      <c r="D689" s="15">
        <v>2642</v>
      </c>
      <c r="E689" s="19">
        <v>15</v>
      </c>
      <c r="F689" s="19">
        <v>21</v>
      </c>
      <c r="G689" s="19">
        <v>33</v>
      </c>
      <c r="H689" s="19">
        <v>652</v>
      </c>
      <c r="I689" s="19">
        <v>1935</v>
      </c>
      <c r="J689" s="20">
        <v>52.081756245268743</v>
      </c>
      <c r="K689" s="20">
        <v>4</v>
      </c>
      <c r="L689" s="20">
        <v>3.5714285714285712</v>
      </c>
      <c r="M689" s="19">
        <v>0</v>
      </c>
      <c r="N689" s="20">
        <v>0</v>
      </c>
      <c r="O689" s="20">
        <v>159</v>
      </c>
      <c r="P689" s="20">
        <v>77.70700636942675</v>
      </c>
      <c r="Q689" s="20">
        <v>74.159578776832717</v>
      </c>
      <c r="R689" s="19">
        <v>0</v>
      </c>
      <c r="S689" s="20">
        <v>0</v>
      </c>
      <c r="T689" s="19">
        <v>3</v>
      </c>
      <c r="U689" s="20">
        <v>30</v>
      </c>
      <c r="V689" s="19">
        <v>0</v>
      </c>
      <c r="W689" s="20">
        <v>0</v>
      </c>
      <c r="X689" s="19">
        <v>3</v>
      </c>
      <c r="Y689" s="20">
        <v>21.428571428571427</v>
      </c>
      <c r="Z689" s="20">
        <v>29.66101694915254</v>
      </c>
      <c r="AA689" s="20">
        <v>36.440677966101696</v>
      </c>
      <c r="AB689" s="19">
        <v>29</v>
      </c>
      <c r="AC689" s="20">
        <v>6.3318777292576414</v>
      </c>
      <c r="AD689" s="20">
        <v>76.790830945558739</v>
      </c>
      <c r="AE689" s="20">
        <v>50.498338870431894</v>
      </c>
      <c r="AF689" s="20">
        <v>67.1875</v>
      </c>
      <c r="AG689" s="20">
        <v>63.992869875222816</v>
      </c>
      <c r="AH689" s="20">
        <v>35.648148148148145</v>
      </c>
      <c r="AI689" s="20">
        <v>34.49074074074074</v>
      </c>
      <c r="AJ689" s="3">
        <v>405.98958333333331</v>
      </c>
      <c r="AK689" s="6">
        <v>9</v>
      </c>
      <c r="AL689" s="6">
        <v>2410</v>
      </c>
      <c r="AM689" s="6">
        <v>0</v>
      </c>
      <c r="AN689" s="6">
        <v>0</v>
      </c>
      <c r="AO689" s="6">
        <v>0</v>
      </c>
      <c r="AP689" s="6">
        <v>8</v>
      </c>
      <c r="AQ689" s="6">
        <v>111</v>
      </c>
      <c r="AR689" s="6">
        <v>90</v>
      </c>
      <c r="AS689" s="6">
        <v>3.5530990919857874</v>
      </c>
      <c r="AT689" s="138">
        <v>0</v>
      </c>
      <c r="AU689" s="138">
        <v>0</v>
      </c>
      <c r="AV689" s="138">
        <v>0</v>
      </c>
      <c r="AW689" s="138">
        <v>1</v>
      </c>
      <c r="AX689" s="138">
        <v>1</v>
      </c>
      <c r="AY689" s="6">
        <v>8.1103678929765888</v>
      </c>
      <c r="AZ689" s="6">
        <v>0</v>
      </c>
      <c r="BA689" s="6">
        <v>0</v>
      </c>
      <c r="BB689" s="6">
        <v>364</v>
      </c>
      <c r="BC689" s="6">
        <v>603</v>
      </c>
      <c r="BD689" s="6">
        <v>23.147792706333973</v>
      </c>
      <c r="BE689" s="6">
        <v>4</v>
      </c>
      <c r="BF689" s="6">
        <v>14.285714285714285</v>
      </c>
      <c r="BG689" s="6">
        <v>22</v>
      </c>
      <c r="BH689" s="6">
        <v>3.400309119010819</v>
      </c>
      <c r="BI689" s="6">
        <v>569</v>
      </c>
      <c r="BJ689" s="6">
        <v>29.853095487932848</v>
      </c>
      <c r="BK689" s="6">
        <v>33</v>
      </c>
    </row>
    <row r="690" spans="1:63" x14ac:dyDescent="0.35">
      <c r="A690" s="28">
        <v>684</v>
      </c>
      <c r="C690" s="18" t="s">
        <v>279</v>
      </c>
      <c r="D690" s="15">
        <v>2041</v>
      </c>
      <c r="E690" s="19">
        <v>44</v>
      </c>
      <c r="F690" s="19">
        <v>209</v>
      </c>
      <c r="G690" s="19">
        <v>381</v>
      </c>
      <c r="H690" s="19">
        <v>1380</v>
      </c>
      <c r="I690" s="19">
        <v>67</v>
      </c>
      <c r="J690" s="20">
        <v>53.013228809407153</v>
      </c>
      <c r="K690" s="20">
        <v>38</v>
      </c>
      <c r="L690" s="20">
        <v>4.1621029572836798</v>
      </c>
      <c r="M690" s="19">
        <v>0</v>
      </c>
      <c r="N690" s="20">
        <v>0</v>
      </c>
      <c r="O690" s="20">
        <v>94</v>
      </c>
      <c r="P690" s="20">
        <v>94.565217391304344</v>
      </c>
      <c r="Q690" s="20">
        <v>2.42914979757085</v>
      </c>
      <c r="R690" s="19">
        <v>3</v>
      </c>
      <c r="S690" s="20">
        <v>1.5075376884422109</v>
      </c>
      <c r="T690" s="19">
        <v>7</v>
      </c>
      <c r="U690" s="20">
        <v>7.8651685393258424</v>
      </c>
      <c r="V690" s="19">
        <v>6</v>
      </c>
      <c r="W690" s="118">
        <v>5.5555555555555554</v>
      </c>
      <c r="X690" s="19">
        <v>16</v>
      </c>
      <c r="Y690" s="20">
        <v>7.9207920792079207</v>
      </c>
      <c r="Z690" s="20">
        <v>25.617977528089884</v>
      </c>
      <c r="AA690" s="20">
        <v>51.123595505617978</v>
      </c>
      <c r="AB690" s="19">
        <v>106</v>
      </c>
      <c r="AC690" s="20">
        <v>9.6188747731397459</v>
      </c>
      <c r="AD690" s="20">
        <v>80.847723704866553</v>
      </c>
      <c r="AE690" s="20">
        <v>47.439353099730461</v>
      </c>
      <c r="AF690" s="20">
        <v>52.226720647773284</v>
      </c>
      <c r="AG690" s="20">
        <v>65.967153284671525</v>
      </c>
      <c r="AH690" s="20">
        <v>37.5387797311272</v>
      </c>
      <c r="AI690" s="20">
        <v>36.194415718717678</v>
      </c>
      <c r="AJ690" s="3">
        <v>378.29457364341084</v>
      </c>
      <c r="AK690" s="6">
        <v>48</v>
      </c>
      <c r="AL690" s="6">
        <v>1258</v>
      </c>
      <c r="AM690" s="6">
        <v>0</v>
      </c>
      <c r="AN690" s="6">
        <v>4</v>
      </c>
      <c r="AO690" s="6">
        <v>0</v>
      </c>
      <c r="AP690" s="6">
        <v>3</v>
      </c>
      <c r="AQ690" s="6">
        <v>665</v>
      </c>
      <c r="AR690" s="6">
        <v>436</v>
      </c>
      <c r="AS690" s="6">
        <v>22.020202020202021</v>
      </c>
      <c r="AT690" s="138">
        <v>1</v>
      </c>
      <c r="AU690" s="138">
        <v>0</v>
      </c>
      <c r="AV690" s="138">
        <v>5</v>
      </c>
      <c r="AW690" s="138">
        <v>7</v>
      </c>
      <c r="AX690" s="138">
        <v>13</v>
      </c>
      <c r="AY690" s="6">
        <v>67.163412127440907</v>
      </c>
      <c r="AZ690" s="6">
        <v>8</v>
      </c>
      <c r="BA690" s="6">
        <v>0.88888888888888884</v>
      </c>
      <c r="BB690" s="6">
        <v>3</v>
      </c>
      <c r="BC690" s="6">
        <v>573</v>
      </c>
      <c r="BD690" s="6">
        <v>28.282329713721623</v>
      </c>
      <c r="BE690" s="6">
        <v>36</v>
      </c>
      <c r="BF690" s="6">
        <v>9.5238095238095237</v>
      </c>
      <c r="BG690" s="6">
        <v>455</v>
      </c>
      <c r="BH690" s="6">
        <v>33.139111434814275</v>
      </c>
      <c r="BI690" s="6">
        <v>47</v>
      </c>
      <c r="BJ690" s="6">
        <v>68.115942028985515</v>
      </c>
      <c r="BK690" s="6">
        <v>381</v>
      </c>
    </row>
    <row r="691" spans="1:63" x14ac:dyDescent="0.35">
      <c r="A691" s="28">
        <v>685</v>
      </c>
      <c r="C691" s="18" t="s">
        <v>15</v>
      </c>
      <c r="D691" s="15">
        <v>220</v>
      </c>
      <c r="E691" s="19">
        <v>0</v>
      </c>
      <c r="F691" s="19">
        <v>4</v>
      </c>
      <c r="G691" s="19">
        <v>6</v>
      </c>
      <c r="H691" s="19">
        <v>146</v>
      </c>
      <c r="I691" s="19">
        <v>66</v>
      </c>
      <c r="J691" s="20">
        <v>51.81818181818182</v>
      </c>
      <c r="K691" s="20">
        <v>13</v>
      </c>
      <c r="L691" s="20">
        <v>22.807017543859647</v>
      </c>
      <c r="M691" s="19">
        <v>0</v>
      </c>
      <c r="N691" s="20">
        <v>0</v>
      </c>
      <c r="O691" s="20">
        <v>10</v>
      </c>
      <c r="P691" s="20">
        <v>100</v>
      </c>
      <c r="Q691" s="20">
        <v>31.55339805825243</v>
      </c>
      <c r="R691" s="19">
        <v>0</v>
      </c>
      <c r="S691" s="20">
        <v>0</v>
      </c>
      <c r="T691" s="19">
        <v>0</v>
      </c>
      <c r="U691" s="20">
        <v>0</v>
      </c>
      <c r="V691" s="19">
        <v>0</v>
      </c>
      <c r="W691" s="20">
        <v>0</v>
      </c>
      <c r="X691" s="19">
        <v>0</v>
      </c>
      <c r="Y691" s="20">
        <v>0</v>
      </c>
      <c r="Z691" s="20">
        <v>26.415094339622641</v>
      </c>
      <c r="AA691" s="20">
        <v>60.377358490566039</v>
      </c>
      <c r="AB691" s="19">
        <v>13</v>
      </c>
      <c r="AC691" s="20">
        <v>11.403508771929824</v>
      </c>
      <c r="AD691" s="20">
        <v>80.701754385964904</v>
      </c>
      <c r="AE691" s="20">
        <v>53.260869565217398</v>
      </c>
      <c r="AF691" s="20">
        <v>0</v>
      </c>
      <c r="AG691" s="20">
        <v>65.957446808510639</v>
      </c>
      <c r="AH691" s="20">
        <v>19.791666666666664</v>
      </c>
      <c r="AI691" s="20">
        <v>46.875</v>
      </c>
      <c r="AJ691" s="3">
        <v>432</v>
      </c>
      <c r="AK691" s="6">
        <v>0</v>
      </c>
      <c r="AL691" s="6">
        <v>166</v>
      </c>
      <c r="AM691" s="6">
        <v>0</v>
      </c>
      <c r="AN691" s="6">
        <v>19</v>
      </c>
      <c r="AO691" s="6">
        <v>0</v>
      </c>
      <c r="AP691" s="6">
        <v>22</v>
      </c>
      <c r="AQ691" s="6">
        <v>16</v>
      </c>
      <c r="AR691" s="6">
        <v>5</v>
      </c>
      <c r="AS691" s="6">
        <v>2.3148148148148149</v>
      </c>
      <c r="AT691" s="138">
        <v>0</v>
      </c>
      <c r="AU691" s="138">
        <v>0</v>
      </c>
      <c r="AV691" s="138">
        <v>0</v>
      </c>
      <c r="AW691" s="138">
        <v>1</v>
      </c>
      <c r="AX691" s="138">
        <v>1</v>
      </c>
      <c r="AY691" s="6">
        <v>30.232558139534881</v>
      </c>
      <c r="AZ691" s="6">
        <v>0</v>
      </c>
      <c r="BA691" s="6">
        <v>0</v>
      </c>
      <c r="BB691" s="6">
        <v>7</v>
      </c>
      <c r="BC691" s="6">
        <v>19</v>
      </c>
      <c r="BD691" s="6">
        <v>8.5201793721973083</v>
      </c>
      <c r="BE691" s="6">
        <v>0</v>
      </c>
      <c r="BF691" s="6">
        <v>0</v>
      </c>
      <c r="BG691" s="6">
        <v>7</v>
      </c>
      <c r="BH691" s="6">
        <v>4.7619047619047619</v>
      </c>
      <c r="BI691" s="6">
        <v>14</v>
      </c>
      <c r="BJ691" s="6">
        <v>19.718309859154928</v>
      </c>
      <c r="BK691" s="6">
        <v>6</v>
      </c>
    </row>
    <row r="692" spans="1:63" x14ac:dyDescent="0.35">
      <c r="A692" s="28">
        <v>686</v>
      </c>
      <c r="C692" s="18" t="s">
        <v>135</v>
      </c>
      <c r="D692" s="15">
        <v>104</v>
      </c>
      <c r="E692" s="19">
        <v>0</v>
      </c>
      <c r="F692" s="19">
        <v>0</v>
      </c>
      <c r="G692" s="19">
        <v>0</v>
      </c>
      <c r="H692" s="19">
        <v>66</v>
      </c>
      <c r="I692" s="19">
        <v>37</v>
      </c>
      <c r="J692" s="20">
        <v>49.038461538461533</v>
      </c>
      <c r="K692" s="20">
        <v>0</v>
      </c>
      <c r="L692" s="20">
        <v>0</v>
      </c>
      <c r="M692" s="19">
        <v>0</v>
      </c>
      <c r="N692" s="20">
        <v>0</v>
      </c>
      <c r="O692" s="20">
        <v>4</v>
      </c>
      <c r="P692" s="20">
        <v>100</v>
      </c>
      <c r="Q692" s="20">
        <v>41.747572815533978</v>
      </c>
      <c r="R692" s="19">
        <v>0</v>
      </c>
      <c r="S692" s="20">
        <v>0</v>
      </c>
      <c r="T692" s="19">
        <v>0</v>
      </c>
      <c r="U692" s="20">
        <v>0</v>
      </c>
      <c r="V692" s="19">
        <v>0</v>
      </c>
      <c r="W692" s="20">
        <v>0</v>
      </c>
      <c r="X692" s="19">
        <v>0</v>
      </c>
      <c r="Y692" s="20">
        <v>0</v>
      </c>
      <c r="Z692" s="20">
        <v>17.647058823529413</v>
      </c>
      <c r="AA692" s="20">
        <v>64.705882352941174</v>
      </c>
      <c r="AB692" s="19">
        <v>0</v>
      </c>
      <c r="AC692" s="20">
        <v>0</v>
      </c>
      <c r="AD692" s="20">
        <v>73.333333333333329</v>
      </c>
      <c r="AE692" s="20">
        <v>65.714285714285708</v>
      </c>
      <c r="AF692" s="20">
        <v>60</v>
      </c>
      <c r="AG692" s="20">
        <v>69.811320754716974</v>
      </c>
      <c r="AH692" s="20">
        <v>25</v>
      </c>
      <c r="AI692" s="20">
        <v>50</v>
      </c>
      <c r="AJ692" s="3">
        <v>481.25</v>
      </c>
      <c r="AK692" s="6">
        <v>0</v>
      </c>
      <c r="AL692" s="6">
        <v>94</v>
      </c>
      <c r="AM692" s="6">
        <v>0</v>
      </c>
      <c r="AN692" s="6">
        <v>0</v>
      </c>
      <c r="AO692" s="6">
        <v>0</v>
      </c>
      <c r="AP692" s="6">
        <v>0</v>
      </c>
      <c r="AQ692" s="6">
        <v>10</v>
      </c>
      <c r="AR692" s="6">
        <v>7</v>
      </c>
      <c r="AS692" s="6">
        <v>6.6037735849056602</v>
      </c>
      <c r="AT692" s="138">
        <v>0</v>
      </c>
      <c r="AU692" s="138">
        <v>0</v>
      </c>
      <c r="AV692" s="138">
        <v>0</v>
      </c>
      <c r="AW692" s="138">
        <v>0</v>
      </c>
      <c r="AX692" s="138">
        <v>0</v>
      </c>
      <c r="AY692" s="6">
        <v>9.0909090909090917</v>
      </c>
      <c r="AZ692" s="6">
        <v>0</v>
      </c>
      <c r="BA692" s="6">
        <v>0</v>
      </c>
      <c r="BB692" s="6">
        <v>6</v>
      </c>
      <c r="BC692" s="6">
        <v>11</v>
      </c>
      <c r="BD692" s="6">
        <v>10.476190476190476</v>
      </c>
      <c r="BE692" s="6">
        <v>0</v>
      </c>
      <c r="BF692" s="6">
        <v>0</v>
      </c>
      <c r="BG692" s="6">
        <v>3</v>
      </c>
      <c r="BH692" s="6">
        <v>5</v>
      </c>
      <c r="BI692" s="6">
        <v>6</v>
      </c>
      <c r="BJ692" s="6">
        <v>15</v>
      </c>
      <c r="BK692" s="6">
        <v>0</v>
      </c>
    </row>
    <row r="693" spans="1:63" x14ac:dyDescent="0.35">
      <c r="A693" s="28">
        <v>687</v>
      </c>
      <c r="C693" s="18" t="s">
        <v>20</v>
      </c>
      <c r="D693" s="15">
        <v>6077</v>
      </c>
      <c r="E693" s="19">
        <v>49</v>
      </c>
      <c r="F693" s="19">
        <v>325</v>
      </c>
      <c r="G693" s="19">
        <v>1142</v>
      </c>
      <c r="H693" s="19">
        <v>3732</v>
      </c>
      <c r="I693" s="19">
        <v>875</v>
      </c>
      <c r="J693" s="20">
        <v>51.900608853052489</v>
      </c>
      <c r="K693" s="20">
        <v>45</v>
      </c>
      <c r="L693" s="20">
        <v>2.2704339051463167</v>
      </c>
      <c r="M693" s="19">
        <v>3</v>
      </c>
      <c r="N693" s="20">
        <v>0.6085192697768762</v>
      </c>
      <c r="O693" s="20">
        <v>237</v>
      </c>
      <c r="P693" s="20">
        <v>84.051724137931032</v>
      </c>
      <c r="Q693" s="20">
        <v>7.2618616443317645</v>
      </c>
      <c r="R693" s="19">
        <v>14</v>
      </c>
      <c r="S693" s="20">
        <v>1.9580419580419581</v>
      </c>
      <c r="T693" s="19">
        <v>19</v>
      </c>
      <c r="U693" s="20">
        <v>4.9608355091383807</v>
      </c>
      <c r="V693" s="19">
        <v>16</v>
      </c>
      <c r="W693" s="20">
        <v>4.71976401179941</v>
      </c>
      <c r="X693" s="19">
        <v>27</v>
      </c>
      <c r="Y693" s="20">
        <v>3.7656903765690379</v>
      </c>
      <c r="Z693" s="20">
        <v>9.4464195022854245</v>
      </c>
      <c r="AA693" s="20">
        <v>75.926866429659725</v>
      </c>
      <c r="AB693" s="19">
        <v>300</v>
      </c>
      <c r="AC693" s="20">
        <v>8.8731144631765755</v>
      </c>
      <c r="AD693" s="20">
        <v>80.993645291738886</v>
      </c>
      <c r="AE693" s="20">
        <v>68.513853904282115</v>
      </c>
      <c r="AF693" s="20">
        <v>60.493827160493829</v>
      </c>
      <c r="AG693" s="20">
        <v>76.915584415584419</v>
      </c>
      <c r="AH693" s="20">
        <v>12.808692788936451</v>
      </c>
      <c r="AI693" s="20">
        <v>57.458017780704637</v>
      </c>
      <c r="AJ693" s="3">
        <v>636.7117117117117</v>
      </c>
      <c r="AK693" s="6">
        <v>1665</v>
      </c>
      <c r="AL693" s="6">
        <v>2544</v>
      </c>
      <c r="AM693" s="6">
        <v>197</v>
      </c>
      <c r="AN693" s="6">
        <v>102</v>
      </c>
      <c r="AO693" s="6">
        <v>0</v>
      </c>
      <c r="AP693" s="6">
        <v>107</v>
      </c>
      <c r="AQ693" s="6">
        <v>1181</v>
      </c>
      <c r="AR693" s="6">
        <v>1464</v>
      </c>
      <c r="AS693" s="6">
        <v>24.663072776280323</v>
      </c>
      <c r="AT693" s="138">
        <v>2</v>
      </c>
      <c r="AU693" s="138">
        <v>0</v>
      </c>
      <c r="AV693" s="138">
        <v>26</v>
      </c>
      <c r="AW693" s="138">
        <v>27</v>
      </c>
      <c r="AX693" s="138">
        <v>55</v>
      </c>
      <c r="AY693" s="6">
        <v>27.119234116623154</v>
      </c>
      <c r="AZ693" s="6">
        <v>5</v>
      </c>
      <c r="BA693" s="6">
        <v>0.25316455696202533</v>
      </c>
      <c r="BB693" s="6">
        <v>82</v>
      </c>
      <c r="BC693" s="6">
        <v>327</v>
      </c>
      <c r="BD693" s="6">
        <v>5.4022798612258383</v>
      </c>
      <c r="BE693" s="6">
        <v>44</v>
      </c>
      <c r="BF693" s="6">
        <v>3.8630377524143986</v>
      </c>
      <c r="BG693" s="6">
        <v>182</v>
      </c>
      <c r="BH693" s="6">
        <v>4.8911582907820481</v>
      </c>
      <c r="BI693" s="6">
        <v>82</v>
      </c>
      <c r="BJ693" s="6">
        <v>9.4036697247706424</v>
      </c>
      <c r="BK693" s="6">
        <v>1142</v>
      </c>
    </row>
    <row r="694" spans="1:63" x14ac:dyDescent="0.35">
      <c r="A694" s="28">
        <v>688</v>
      </c>
      <c r="C694" s="18" t="s">
        <v>29</v>
      </c>
      <c r="D694" s="15">
        <v>669</v>
      </c>
      <c r="E694" s="19">
        <v>5</v>
      </c>
      <c r="F694" s="19">
        <v>13</v>
      </c>
      <c r="G694" s="19">
        <v>68</v>
      </c>
      <c r="H694" s="19">
        <v>422</v>
      </c>
      <c r="I694" s="19">
        <v>169</v>
      </c>
      <c r="J694" s="20">
        <v>51.718983557548583</v>
      </c>
      <c r="K694" s="20">
        <v>17</v>
      </c>
      <c r="L694" s="20">
        <v>7.8341013824884786</v>
      </c>
      <c r="M694" s="19">
        <v>0</v>
      </c>
      <c r="N694" s="20">
        <v>0</v>
      </c>
      <c r="O694" s="20">
        <v>33</v>
      </c>
      <c r="P694" s="20">
        <v>88.461538461538453</v>
      </c>
      <c r="Q694" s="20">
        <v>16.561514195583594</v>
      </c>
      <c r="R694" s="19">
        <v>0</v>
      </c>
      <c r="S694" s="20">
        <v>0</v>
      </c>
      <c r="T694" s="19">
        <v>6</v>
      </c>
      <c r="U694" s="20">
        <v>20</v>
      </c>
      <c r="V694" s="19">
        <v>0</v>
      </c>
      <c r="W694" s="20">
        <v>0</v>
      </c>
      <c r="X694" s="19">
        <v>7</v>
      </c>
      <c r="Y694" s="20">
        <v>14.285714285714285</v>
      </c>
      <c r="Z694" s="20">
        <v>27.570093457943923</v>
      </c>
      <c r="AA694" s="20">
        <v>60.280373831775705</v>
      </c>
      <c r="AB694" s="19">
        <v>39</v>
      </c>
      <c r="AC694" s="20">
        <v>9.8236775818639792</v>
      </c>
      <c r="AD694" s="20">
        <v>85.572139303482587</v>
      </c>
      <c r="AE694" s="20">
        <v>75.471698113207552</v>
      </c>
      <c r="AF694" s="20">
        <v>71.428571428571431</v>
      </c>
      <c r="AG694" s="20">
        <v>81.185567010309285</v>
      </c>
      <c r="AH694" s="20">
        <v>23.410404624277454</v>
      </c>
      <c r="AI694" s="20">
        <v>40.751445086705203</v>
      </c>
      <c r="AJ694" s="3">
        <v>723.46938775510205</v>
      </c>
      <c r="AK694" s="6">
        <v>3</v>
      </c>
      <c r="AL694" s="6">
        <v>519</v>
      </c>
      <c r="AM694" s="6">
        <v>54</v>
      </c>
      <c r="AN694" s="6">
        <v>9</v>
      </c>
      <c r="AO694" s="6">
        <v>0</v>
      </c>
      <c r="AP694" s="6">
        <v>0</v>
      </c>
      <c r="AQ694" s="6">
        <v>51</v>
      </c>
      <c r="AR694" s="6">
        <v>75</v>
      </c>
      <c r="AS694" s="6">
        <v>11.538461538461538</v>
      </c>
      <c r="AT694" s="138">
        <v>2</v>
      </c>
      <c r="AU694" s="138">
        <v>0</v>
      </c>
      <c r="AV694" s="138">
        <v>1</v>
      </c>
      <c r="AW694" s="138">
        <v>0</v>
      </c>
      <c r="AX694" s="138">
        <v>3</v>
      </c>
      <c r="AY694" s="6">
        <v>33.868378812199033</v>
      </c>
      <c r="AZ694" s="6">
        <v>5</v>
      </c>
      <c r="BA694" s="6">
        <v>2.2624434389140271</v>
      </c>
      <c r="BB694" s="6">
        <v>24</v>
      </c>
      <c r="BC694" s="6">
        <v>18</v>
      </c>
      <c r="BD694" s="6">
        <v>2.7027027027027026</v>
      </c>
      <c r="BE694" s="6">
        <v>0</v>
      </c>
      <c r="BF694" s="6">
        <v>0</v>
      </c>
      <c r="BG694" s="6">
        <v>6</v>
      </c>
      <c r="BH694" s="6">
        <v>1.4423076923076923</v>
      </c>
      <c r="BI694" s="6">
        <v>12</v>
      </c>
      <c r="BJ694" s="6">
        <v>7.2727272727272725</v>
      </c>
      <c r="BK694" s="6">
        <v>68</v>
      </c>
    </row>
    <row r="695" spans="1:63" x14ac:dyDescent="0.35">
      <c r="A695" s="28">
        <v>689</v>
      </c>
      <c r="C695" s="18" t="s">
        <v>24</v>
      </c>
      <c r="D695" s="15">
        <v>656</v>
      </c>
      <c r="E695" s="19">
        <v>35</v>
      </c>
      <c r="F695" s="19">
        <v>91</v>
      </c>
      <c r="G695" s="19">
        <v>110</v>
      </c>
      <c r="H695" s="19">
        <v>436</v>
      </c>
      <c r="I695" s="19">
        <v>15</v>
      </c>
      <c r="J695" s="20">
        <v>38.109756097560975</v>
      </c>
      <c r="K695" s="20">
        <v>9</v>
      </c>
      <c r="L695" s="20">
        <v>2.3809523809523809</v>
      </c>
      <c r="M695" s="19">
        <v>0</v>
      </c>
      <c r="N695" s="20">
        <v>0</v>
      </c>
      <c r="O695" s="20">
        <v>7</v>
      </c>
      <c r="P695" s="20">
        <v>100</v>
      </c>
      <c r="Q695" s="20">
        <v>3.3210332103321036</v>
      </c>
      <c r="R695" s="19">
        <v>0</v>
      </c>
      <c r="S695" s="20">
        <v>0</v>
      </c>
      <c r="T695" s="19">
        <v>0</v>
      </c>
      <c r="U695" s="20">
        <v>0</v>
      </c>
      <c r="V695" s="19">
        <v>0</v>
      </c>
      <c r="W695" s="20">
        <v>0</v>
      </c>
      <c r="X695" s="19">
        <v>5</v>
      </c>
      <c r="Y695" s="20">
        <v>6.1728395061728394</v>
      </c>
      <c r="Z695" s="20">
        <v>10.187667560321715</v>
      </c>
      <c r="AA695" s="20">
        <v>76.139410187667551</v>
      </c>
      <c r="AB695" s="19">
        <v>66</v>
      </c>
      <c r="AC695" s="20">
        <v>16.582914572864322</v>
      </c>
      <c r="AD695" s="20">
        <v>80.505415162454881</v>
      </c>
      <c r="AE695" s="20">
        <v>36.129032258064512</v>
      </c>
      <c r="AF695" s="20">
        <v>54.736842105263165</v>
      </c>
      <c r="AG695" s="20">
        <v>73.029045643153523</v>
      </c>
      <c r="AH695" s="20">
        <v>28.834355828220858</v>
      </c>
      <c r="AI695" s="20">
        <v>40.184049079754601</v>
      </c>
      <c r="AJ695" s="3">
        <v>539.28571428571433</v>
      </c>
      <c r="AK695" s="6">
        <v>5</v>
      </c>
      <c r="AL695" s="6">
        <v>34</v>
      </c>
      <c r="AM695" s="6">
        <v>6</v>
      </c>
      <c r="AN695" s="6">
        <v>545</v>
      </c>
      <c r="AO695" s="6">
        <v>0</v>
      </c>
      <c r="AP695" s="6">
        <v>0</v>
      </c>
      <c r="AQ695" s="6">
        <v>35</v>
      </c>
      <c r="AR695" s="6">
        <v>348</v>
      </c>
      <c r="AS695" s="6">
        <v>54.374999999999993</v>
      </c>
      <c r="AT695" s="138">
        <v>1</v>
      </c>
      <c r="AU695" s="138">
        <v>0</v>
      </c>
      <c r="AV695" s="138">
        <v>10</v>
      </c>
      <c r="AW695" s="138">
        <v>34</v>
      </c>
      <c r="AX695" s="138">
        <v>45</v>
      </c>
      <c r="AY695" s="6">
        <v>84.433164128595607</v>
      </c>
      <c r="AZ695" s="6">
        <v>0</v>
      </c>
      <c r="BA695" s="6">
        <v>0</v>
      </c>
      <c r="BB695" s="6">
        <v>0</v>
      </c>
      <c r="BC695" s="6">
        <v>32</v>
      </c>
      <c r="BD695" s="6">
        <v>4.9155145929339481</v>
      </c>
      <c r="BE695" s="6">
        <v>0</v>
      </c>
      <c r="BF695" s="6">
        <v>0</v>
      </c>
      <c r="BG695" s="6">
        <v>16</v>
      </c>
      <c r="BH695" s="6">
        <v>3.6446469248291571</v>
      </c>
      <c r="BI695" s="6">
        <v>3</v>
      </c>
      <c r="BJ695" s="6">
        <v>15.789473684210526</v>
      </c>
      <c r="BK695" s="6">
        <v>110</v>
      </c>
    </row>
    <row r="696" spans="1:63" x14ac:dyDescent="0.35">
      <c r="A696" s="28">
        <v>690</v>
      </c>
      <c r="C696" s="18" t="s">
        <v>21</v>
      </c>
      <c r="D696" s="15">
        <v>1164</v>
      </c>
      <c r="E696" s="19">
        <v>21</v>
      </c>
      <c r="F696" s="19">
        <v>60</v>
      </c>
      <c r="G696" s="19">
        <v>145</v>
      </c>
      <c r="H696" s="19">
        <v>883</v>
      </c>
      <c r="I696" s="19">
        <v>74</v>
      </c>
      <c r="J696" s="20">
        <v>61.769759450171826</v>
      </c>
      <c r="K696" s="20">
        <v>38</v>
      </c>
      <c r="L696" s="20">
        <v>7.5098814229249005</v>
      </c>
      <c r="M696" s="19">
        <v>0</v>
      </c>
      <c r="N696" s="20">
        <v>0</v>
      </c>
      <c r="O696" s="20">
        <v>56</v>
      </c>
      <c r="P696" s="20">
        <v>91.666666666666657</v>
      </c>
      <c r="Q696" s="20">
        <v>12.415784408084697</v>
      </c>
      <c r="R696" s="19">
        <v>10</v>
      </c>
      <c r="S696" s="20">
        <v>12.987012987012985</v>
      </c>
      <c r="T696" s="19">
        <v>3</v>
      </c>
      <c r="U696" s="20">
        <v>8.8235294117647065</v>
      </c>
      <c r="V696" s="19">
        <v>8</v>
      </c>
      <c r="W696" s="20">
        <v>17.777777777777779</v>
      </c>
      <c r="X696" s="19">
        <v>13</v>
      </c>
      <c r="Y696" s="20">
        <v>17.105263157894736</v>
      </c>
      <c r="Z696" s="20">
        <v>15.56420233463035</v>
      </c>
      <c r="AA696" s="20">
        <v>64.785992217898837</v>
      </c>
      <c r="AB696" s="19">
        <v>46</v>
      </c>
      <c r="AC696" s="20">
        <v>5.6790123456790127</v>
      </c>
      <c r="AD696" s="20">
        <v>84.567901234567898</v>
      </c>
      <c r="AE696" s="20">
        <v>77.205882352941174</v>
      </c>
      <c r="AF696" s="20">
        <v>72.307692307692307</v>
      </c>
      <c r="AG696" s="20">
        <v>82.561728395061735</v>
      </c>
      <c r="AH696" s="20">
        <v>22.849462365591396</v>
      </c>
      <c r="AI696" s="20">
        <v>40.994623655913983</v>
      </c>
      <c r="AJ696" s="3">
        <v>819.23076923076928</v>
      </c>
      <c r="AK696" s="6">
        <v>14</v>
      </c>
      <c r="AL696" s="6">
        <v>1032</v>
      </c>
      <c r="AM696" s="6">
        <v>0</v>
      </c>
      <c r="AN696" s="6">
        <v>5</v>
      </c>
      <c r="AO696" s="6">
        <v>3</v>
      </c>
      <c r="AP696" s="6">
        <v>0</v>
      </c>
      <c r="AQ696" s="6">
        <v>68</v>
      </c>
      <c r="AR696" s="6">
        <v>279</v>
      </c>
      <c r="AS696" s="6">
        <v>24.646643109540637</v>
      </c>
      <c r="AT696" s="138">
        <v>4</v>
      </c>
      <c r="AU696" s="138">
        <v>0</v>
      </c>
      <c r="AV696" s="138">
        <v>1</v>
      </c>
      <c r="AW696" s="138">
        <v>21</v>
      </c>
      <c r="AX696" s="138">
        <v>26</v>
      </c>
      <c r="AY696" s="6">
        <v>51.702508960573482</v>
      </c>
      <c r="AZ696" s="6">
        <v>4</v>
      </c>
      <c r="BA696" s="6">
        <v>0.77972709551656916</v>
      </c>
      <c r="BB696" s="6">
        <v>11</v>
      </c>
      <c r="BC696" s="6">
        <v>29</v>
      </c>
      <c r="BD696" s="6">
        <v>2.5086505190311419</v>
      </c>
      <c r="BE696" s="6">
        <v>0</v>
      </c>
      <c r="BF696" s="6">
        <v>0</v>
      </c>
      <c r="BG696" s="6">
        <v>15</v>
      </c>
      <c r="BH696" s="6">
        <v>1.7142857142857144</v>
      </c>
      <c r="BI696" s="6">
        <v>7</v>
      </c>
      <c r="BJ696" s="6">
        <v>9.2105263157894726</v>
      </c>
      <c r="BK696" s="6">
        <v>145</v>
      </c>
    </row>
    <row r="697" spans="1:63" x14ac:dyDescent="0.35">
      <c r="A697" s="28">
        <v>691</v>
      </c>
      <c r="C697" s="18" t="s">
        <v>9</v>
      </c>
      <c r="D697" s="15">
        <v>698</v>
      </c>
      <c r="E697" s="19">
        <v>4</v>
      </c>
      <c r="F697" s="19">
        <v>7</v>
      </c>
      <c r="G697" s="19">
        <v>14</v>
      </c>
      <c r="H697" s="19">
        <v>395</v>
      </c>
      <c r="I697" s="19">
        <v>284</v>
      </c>
      <c r="J697" s="20">
        <v>58.022922636103146</v>
      </c>
      <c r="K697" s="20">
        <v>5</v>
      </c>
      <c r="L697" s="20">
        <v>4.2372881355932197</v>
      </c>
      <c r="M697" s="19">
        <v>0</v>
      </c>
      <c r="N697" s="20">
        <v>0</v>
      </c>
      <c r="O697" s="20">
        <v>47</v>
      </c>
      <c r="P697" s="20">
        <v>81.25</v>
      </c>
      <c r="Q697" s="20">
        <v>15.909090909090908</v>
      </c>
      <c r="R697" s="19">
        <v>0</v>
      </c>
      <c r="S697" s="20">
        <v>0</v>
      </c>
      <c r="T697" s="19">
        <v>0</v>
      </c>
      <c r="U697" s="20">
        <v>0</v>
      </c>
      <c r="V697" s="19">
        <v>0</v>
      </c>
      <c r="W697" s="20">
        <v>0</v>
      </c>
      <c r="X697" s="19">
        <v>0</v>
      </c>
      <c r="Y697" s="20">
        <v>0</v>
      </c>
      <c r="Z697" s="20">
        <v>29.82456140350877</v>
      </c>
      <c r="AA697" s="20">
        <v>52.631578947368418</v>
      </c>
      <c r="AB697" s="19">
        <v>19</v>
      </c>
      <c r="AC697" s="20">
        <v>6.4406779661016946</v>
      </c>
      <c r="AD697" s="20">
        <v>77.710843373493972</v>
      </c>
      <c r="AE697" s="20">
        <v>60.986547085201792</v>
      </c>
      <c r="AF697" s="20">
        <v>66.666666666666657</v>
      </c>
      <c r="AG697" s="20">
        <v>69.623655913978496</v>
      </c>
      <c r="AH697" s="20">
        <v>23.357664233576642</v>
      </c>
      <c r="AI697" s="20">
        <v>52.554744525547449</v>
      </c>
      <c r="AJ697" s="3">
        <v>550</v>
      </c>
      <c r="AK697" s="6">
        <v>5</v>
      </c>
      <c r="AL697" s="6">
        <v>541</v>
      </c>
      <c r="AM697" s="6">
        <v>0</v>
      </c>
      <c r="AN697" s="6">
        <v>0</v>
      </c>
      <c r="AO697" s="6">
        <v>8</v>
      </c>
      <c r="AP697" s="6">
        <v>0</v>
      </c>
      <c r="AQ697" s="6">
        <v>97</v>
      </c>
      <c r="AR697" s="6">
        <v>24</v>
      </c>
      <c r="AS697" s="6">
        <v>3.5036496350364965</v>
      </c>
      <c r="AT697" s="138">
        <v>0</v>
      </c>
      <c r="AU697" s="138">
        <v>0</v>
      </c>
      <c r="AV697" s="138">
        <v>0</v>
      </c>
      <c r="AW697" s="138">
        <v>0</v>
      </c>
      <c r="AX697" s="138">
        <v>0</v>
      </c>
      <c r="AY697" s="6">
        <v>24.210526315789473</v>
      </c>
      <c r="AZ697" s="6">
        <v>0</v>
      </c>
      <c r="BA697" s="6">
        <v>0</v>
      </c>
      <c r="BB697" s="6">
        <v>79</v>
      </c>
      <c r="BC697" s="6">
        <v>73</v>
      </c>
      <c r="BD697" s="6">
        <v>10.458452722063036</v>
      </c>
      <c r="BE697" s="6">
        <v>0</v>
      </c>
      <c r="BF697" s="6">
        <v>0</v>
      </c>
      <c r="BG697" s="6">
        <v>17</v>
      </c>
      <c r="BH697" s="6">
        <v>4.3367346938775508</v>
      </c>
      <c r="BI697" s="6">
        <v>54</v>
      </c>
      <c r="BJ697" s="6">
        <v>19.148936170212767</v>
      </c>
      <c r="BK697" s="6">
        <v>14</v>
      </c>
    </row>
    <row r="698" spans="1:63" x14ac:dyDescent="0.35">
      <c r="A698" s="28">
        <v>692</v>
      </c>
      <c r="C698" s="18" t="s">
        <v>3</v>
      </c>
      <c r="D698" s="15">
        <v>29</v>
      </c>
      <c r="E698" s="19">
        <v>0</v>
      </c>
      <c r="F698" s="19">
        <v>0</v>
      </c>
      <c r="G698" s="19">
        <v>0</v>
      </c>
      <c r="H698" s="19">
        <v>25</v>
      </c>
      <c r="I698" s="19">
        <v>9</v>
      </c>
      <c r="J698" s="20">
        <v>48.275862068965516</v>
      </c>
      <c r="K698" s="20">
        <v>0</v>
      </c>
      <c r="L698" s="20">
        <v>0</v>
      </c>
      <c r="M698" s="19">
        <v>0</v>
      </c>
      <c r="N698" s="20">
        <v>0</v>
      </c>
      <c r="O698" s="20">
        <v>0</v>
      </c>
      <c r="P698" s="20">
        <v>0</v>
      </c>
      <c r="Q698" s="20">
        <v>36.363636363636367</v>
      </c>
      <c r="R698" s="19">
        <v>0</v>
      </c>
      <c r="S698" s="20">
        <v>0</v>
      </c>
      <c r="T698" s="19">
        <v>0</v>
      </c>
      <c r="U698" s="20">
        <v>0</v>
      </c>
      <c r="V698" s="19">
        <v>0</v>
      </c>
      <c r="W698" s="20">
        <v>0</v>
      </c>
      <c r="X698" s="19">
        <v>0</v>
      </c>
      <c r="Y698" s="20">
        <v>0</v>
      </c>
      <c r="Z698" s="20">
        <v>27.27272727272727</v>
      </c>
      <c r="AA698" s="20">
        <v>36.363636363636367</v>
      </c>
      <c r="AB698" s="19">
        <v>0</v>
      </c>
      <c r="AC698" s="20">
        <v>0</v>
      </c>
      <c r="AD698" s="20">
        <v>100</v>
      </c>
      <c r="AE698" s="20">
        <v>80</v>
      </c>
      <c r="AF698" s="20">
        <v>100</v>
      </c>
      <c r="AG698" s="20">
        <v>84.210526315789465</v>
      </c>
      <c r="AH698" s="20">
        <v>30</v>
      </c>
      <c r="AI698" s="20">
        <v>40</v>
      </c>
      <c r="AJ698" s="3">
        <v>545</v>
      </c>
      <c r="AK698" s="6">
        <v>0</v>
      </c>
      <c r="AL698" s="6">
        <v>24</v>
      </c>
      <c r="AM698" s="6">
        <v>0</v>
      </c>
      <c r="AN698" s="6">
        <v>0</v>
      </c>
      <c r="AO698" s="6">
        <v>0</v>
      </c>
      <c r="AP698" s="6">
        <v>0</v>
      </c>
      <c r="AQ698" s="6">
        <v>0</v>
      </c>
      <c r="AR698" s="6">
        <v>5</v>
      </c>
      <c r="AS698" s="6">
        <v>20</v>
      </c>
      <c r="AT698" s="138">
        <v>0</v>
      </c>
      <c r="AU698" s="138">
        <v>0</v>
      </c>
      <c r="AV698" s="138">
        <v>0</v>
      </c>
      <c r="AW698" s="138">
        <v>0</v>
      </c>
      <c r="AX698" s="138">
        <v>0</v>
      </c>
      <c r="AY698" s="6">
        <v>67.857142857142861</v>
      </c>
      <c r="AZ698" s="6">
        <v>0</v>
      </c>
      <c r="BA698" s="6">
        <v>0</v>
      </c>
      <c r="BB698" s="6">
        <v>0</v>
      </c>
      <c r="BC698" s="6">
        <v>0</v>
      </c>
      <c r="BD698" s="6">
        <v>0</v>
      </c>
      <c r="BE698" s="6">
        <v>0</v>
      </c>
      <c r="BF698" s="6">
        <v>0</v>
      </c>
      <c r="BG698" s="6">
        <v>0</v>
      </c>
      <c r="BH698" s="6">
        <v>0</v>
      </c>
      <c r="BI698" s="6">
        <v>0</v>
      </c>
      <c r="BJ698" s="6">
        <v>0</v>
      </c>
      <c r="BK698" s="6">
        <v>0</v>
      </c>
    </row>
    <row r="699" spans="1:63" x14ac:dyDescent="0.35">
      <c r="A699" s="28">
        <v>693</v>
      </c>
      <c r="C699" s="18" t="s">
        <v>280</v>
      </c>
      <c r="D699" s="15">
        <v>1763</v>
      </c>
      <c r="E699" s="19">
        <v>49</v>
      </c>
      <c r="F699" s="19">
        <v>239</v>
      </c>
      <c r="G699" s="19">
        <v>599</v>
      </c>
      <c r="H699" s="19">
        <v>794</v>
      </c>
      <c r="I699" s="19">
        <v>134</v>
      </c>
      <c r="J699" s="20">
        <v>53.771979580260918</v>
      </c>
      <c r="K699" s="20">
        <v>18</v>
      </c>
      <c r="L699" s="20">
        <v>4.1002277904328022</v>
      </c>
      <c r="M699" s="19">
        <v>0</v>
      </c>
      <c r="N699" s="20">
        <v>0</v>
      </c>
      <c r="O699" s="20">
        <v>49</v>
      </c>
      <c r="P699" s="20">
        <v>90</v>
      </c>
      <c r="Q699" s="20">
        <v>7.5958188153310111</v>
      </c>
      <c r="R699" s="19">
        <v>3</v>
      </c>
      <c r="S699" s="20">
        <v>0.68965517241379315</v>
      </c>
      <c r="T699" s="19">
        <v>0</v>
      </c>
      <c r="U699" s="20">
        <v>0</v>
      </c>
      <c r="V699" s="19">
        <v>3</v>
      </c>
      <c r="W699" s="20">
        <v>1.4285714285714286</v>
      </c>
      <c r="X699" s="19">
        <v>6</v>
      </c>
      <c r="Y699" s="20">
        <v>1.3698630136986301</v>
      </c>
      <c r="Z699" s="20">
        <v>9.3181818181818183</v>
      </c>
      <c r="AA699" s="20">
        <v>76.818181818181813</v>
      </c>
      <c r="AB699" s="19">
        <v>110</v>
      </c>
      <c r="AC699" s="20">
        <v>14.511873350923482</v>
      </c>
      <c r="AD699" s="20">
        <v>72.988505747126439</v>
      </c>
      <c r="AE699" s="20">
        <v>66.666666666666657</v>
      </c>
      <c r="AF699" s="20">
        <v>40.310077519379846</v>
      </c>
      <c r="AG699" s="20">
        <v>75.38226299694189</v>
      </c>
      <c r="AH699" s="20">
        <v>10.061919504643962</v>
      </c>
      <c r="AI699" s="20">
        <v>57.430340557275542</v>
      </c>
      <c r="AJ699" s="3">
        <v>358.5526315789474</v>
      </c>
      <c r="AK699" s="6">
        <v>232</v>
      </c>
      <c r="AL699" s="6">
        <v>863</v>
      </c>
      <c r="AM699" s="6">
        <v>97</v>
      </c>
      <c r="AN699" s="6">
        <v>64</v>
      </c>
      <c r="AO699" s="6">
        <v>0</v>
      </c>
      <c r="AP699" s="6">
        <v>19</v>
      </c>
      <c r="AQ699" s="6">
        <v>391</v>
      </c>
      <c r="AR699" s="6">
        <v>639</v>
      </c>
      <c r="AS699" s="6">
        <v>37.064965197215777</v>
      </c>
      <c r="AT699" s="138">
        <v>7</v>
      </c>
      <c r="AU699" s="138">
        <v>0</v>
      </c>
      <c r="AV699" s="138">
        <v>7</v>
      </c>
      <c r="AW699" s="138">
        <v>9</v>
      </c>
      <c r="AX699" s="138">
        <v>23</v>
      </c>
      <c r="AY699" s="6">
        <v>34.929197572488199</v>
      </c>
      <c r="AZ699" s="6">
        <v>3</v>
      </c>
      <c r="BA699" s="6">
        <v>0.69124423963133641</v>
      </c>
      <c r="BB699" s="6">
        <v>22</v>
      </c>
      <c r="BC699" s="6">
        <v>18</v>
      </c>
      <c r="BD699" s="6">
        <v>1.0256410256410255</v>
      </c>
      <c r="BE699" s="6">
        <v>7</v>
      </c>
      <c r="BF699" s="6">
        <v>1.174496644295302</v>
      </c>
      <c r="BG699" s="6">
        <v>6</v>
      </c>
      <c r="BH699" s="6">
        <v>0.75376884422110546</v>
      </c>
      <c r="BI699" s="6">
        <v>8</v>
      </c>
      <c r="BJ699" s="6">
        <v>6.1538461538461542</v>
      </c>
      <c r="BK699" s="6">
        <v>599</v>
      </c>
    </row>
    <row r="700" spans="1:63" x14ac:dyDescent="0.35">
      <c r="A700" s="28">
        <v>694</v>
      </c>
      <c r="C700" s="18" t="s">
        <v>28</v>
      </c>
      <c r="D700" s="15">
        <v>22</v>
      </c>
      <c r="E700" s="19">
        <v>0</v>
      </c>
      <c r="F700" s="19">
        <v>0</v>
      </c>
      <c r="G700" s="19">
        <v>0</v>
      </c>
      <c r="H700" s="19">
        <v>18</v>
      </c>
      <c r="I700" s="19">
        <v>0</v>
      </c>
      <c r="J700" s="20">
        <v>63.636363636363633</v>
      </c>
      <c r="K700" s="20">
        <v>0</v>
      </c>
      <c r="L700" s="20">
        <v>0</v>
      </c>
      <c r="M700" s="19">
        <v>0</v>
      </c>
      <c r="N700" s="20">
        <v>0</v>
      </c>
      <c r="O700" s="20">
        <v>0</v>
      </c>
      <c r="P700" s="20">
        <v>0</v>
      </c>
      <c r="Q700" s="20">
        <v>0</v>
      </c>
      <c r="R700" s="19">
        <v>0</v>
      </c>
      <c r="S700" s="20">
        <v>0</v>
      </c>
      <c r="T700" s="19">
        <v>0</v>
      </c>
      <c r="U700" s="20">
        <v>0</v>
      </c>
      <c r="V700" s="19">
        <v>0</v>
      </c>
      <c r="W700" s="20">
        <v>0</v>
      </c>
      <c r="X700" s="19">
        <v>0</v>
      </c>
      <c r="Y700" s="20">
        <v>0</v>
      </c>
      <c r="Z700" s="20">
        <v>100</v>
      </c>
      <c r="AA700" s="20">
        <v>0</v>
      </c>
      <c r="AB700" s="19">
        <v>0</v>
      </c>
      <c r="AC700" s="20">
        <v>0</v>
      </c>
      <c r="AD700" s="20">
        <v>100</v>
      </c>
      <c r="AE700" s="20">
        <v>53.333333333333336</v>
      </c>
      <c r="AF700" s="20">
        <v>0</v>
      </c>
      <c r="AG700" s="20">
        <v>64.705882352941174</v>
      </c>
      <c r="AH700" s="20">
        <v>0</v>
      </c>
      <c r="AI700" s="20">
        <v>66.666666666666657</v>
      </c>
      <c r="AJ700" s="3">
        <v>366.66666666666663</v>
      </c>
      <c r="AK700" s="6">
        <v>0</v>
      </c>
      <c r="AL700" s="6">
        <v>0</v>
      </c>
      <c r="AM700" s="6">
        <v>0</v>
      </c>
      <c r="AN700" s="6">
        <v>21</v>
      </c>
      <c r="AO700" s="6">
        <v>0</v>
      </c>
      <c r="AP700" s="6">
        <v>0</v>
      </c>
      <c r="AQ700" s="6">
        <v>0</v>
      </c>
      <c r="AR700" s="6">
        <v>0</v>
      </c>
      <c r="AS700" s="6">
        <v>0</v>
      </c>
      <c r="AT700" s="138">
        <v>0</v>
      </c>
      <c r="AU700" s="138">
        <v>0</v>
      </c>
      <c r="AV700" s="138">
        <v>0</v>
      </c>
      <c r="AW700" s="138">
        <v>0</v>
      </c>
      <c r="AX700" s="138">
        <v>0</v>
      </c>
      <c r="AY700" s="6">
        <v>100</v>
      </c>
      <c r="AZ700" s="6">
        <v>0</v>
      </c>
      <c r="BA700" s="6">
        <v>0</v>
      </c>
      <c r="BB700" s="6">
        <v>0</v>
      </c>
      <c r="BC700" s="6">
        <v>0</v>
      </c>
      <c r="BD700" s="6">
        <v>0</v>
      </c>
      <c r="BE700" s="6">
        <v>0</v>
      </c>
      <c r="BF700" s="6">
        <v>0</v>
      </c>
      <c r="BG700" s="6">
        <v>3</v>
      </c>
      <c r="BH700" s="6">
        <v>17.647058823529413</v>
      </c>
      <c r="BI700" s="6">
        <v>0</v>
      </c>
      <c r="BJ700" s="6">
        <v>0</v>
      </c>
      <c r="BK700" s="6">
        <v>0</v>
      </c>
    </row>
    <row r="701" spans="1:63" x14ac:dyDescent="0.35">
      <c r="A701" s="28">
        <v>695</v>
      </c>
      <c r="C701" s="18" t="s">
        <v>25</v>
      </c>
      <c r="D701" s="15">
        <v>6642</v>
      </c>
      <c r="E701" s="19">
        <v>127</v>
      </c>
      <c r="F701" s="19">
        <v>522</v>
      </c>
      <c r="G701" s="19">
        <v>839</v>
      </c>
      <c r="H701" s="19">
        <v>4386</v>
      </c>
      <c r="I701" s="19">
        <v>894</v>
      </c>
      <c r="J701" s="20">
        <v>48.238482384823847</v>
      </c>
      <c r="K701" s="20">
        <v>88</v>
      </c>
      <c r="L701" s="20">
        <v>3.5903712770297838</v>
      </c>
      <c r="M701" s="19">
        <v>0</v>
      </c>
      <c r="N701" s="20">
        <v>0</v>
      </c>
      <c r="O701" s="20">
        <v>185</v>
      </c>
      <c r="P701" s="20">
        <v>81.967213114754102</v>
      </c>
      <c r="Q701" s="20">
        <v>4.8096532970768182</v>
      </c>
      <c r="R701" s="19">
        <v>8</v>
      </c>
      <c r="S701" s="20">
        <v>1.520912547528517</v>
      </c>
      <c r="T701" s="19">
        <v>8</v>
      </c>
      <c r="U701" s="20">
        <v>2.4922118380062304</v>
      </c>
      <c r="V701" s="19">
        <v>10</v>
      </c>
      <c r="W701" s="20">
        <v>5.025125628140704</v>
      </c>
      <c r="X701" s="19">
        <v>24</v>
      </c>
      <c r="Y701" s="20">
        <v>4.5028142589118199</v>
      </c>
      <c r="Z701" s="20">
        <v>19.983518747424807</v>
      </c>
      <c r="AA701" s="20">
        <v>66.707869798104653</v>
      </c>
      <c r="AB701" s="19">
        <v>354</v>
      </c>
      <c r="AC701" s="20">
        <v>8.2690960056061655</v>
      </c>
      <c r="AD701" s="20">
        <v>89.878542510121463</v>
      </c>
      <c r="AE701" s="20">
        <v>72.791023842917241</v>
      </c>
      <c r="AF701" s="20">
        <v>71.192052980132445</v>
      </c>
      <c r="AG701" s="20">
        <v>84.633500147188698</v>
      </c>
      <c r="AH701" s="20">
        <v>25.783881834672194</v>
      </c>
      <c r="AI701" s="20">
        <v>44.545218968644726</v>
      </c>
      <c r="AJ701" s="3">
        <v>727.60303687635576</v>
      </c>
      <c r="AK701" s="6">
        <v>3529</v>
      </c>
      <c r="AL701" s="6">
        <v>1712</v>
      </c>
      <c r="AM701" s="6">
        <v>916</v>
      </c>
      <c r="AN701" s="6">
        <v>189</v>
      </c>
      <c r="AO701" s="6">
        <v>0</v>
      </c>
      <c r="AP701" s="6">
        <v>0</v>
      </c>
      <c r="AQ701" s="6">
        <v>183</v>
      </c>
      <c r="AR701" s="6">
        <v>1623</v>
      </c>
      <c r="AS701" s="6">
        <v>24.950038431975404</v>
      </c>
      <c r="AT701" s="138">
        <v>15</v>
      </c>
      <c r="AU701" s="138">
        <v>0</v>
      </c>
      <c r="AV701" s="138">
        <v>35</v>
      </c>
      <c r="AW701" s="138">
        <v>43</v>
      </c>
      <c r="AX701" s="138">
        <v>93</v>
      </c>
      <c r="AY701" s="6">
        <v>47.46587164600659</v>
      </c>
      <c r="AZ701" s="6">
        <v>7</v>
      </c>
      <c r="BA701" s="6">
        <v>0.28889806025588111</v>
      </c>
      <c r="BB701" s="6">
        <v>100</v>
      </c>
      <c r="BC701" s="6">
        <v>162</v>
      </c>
      <c r="BD701" s="6">
        <v>2.4556616643929061</v>
      </c>
      <c r="BE701" s="6">
        <v>7</v>
      </c>
      <c r="BF701" s="6">
        <v>0.84337349397590367</v>
      </c>
      <c r="BG701" s="6">
        <v>75</v>
      </c>
      <c r="BH701" s="6">
        <v>1.7225539733578317</v>
      </c>
      <c r="BI701" s="6">
        <v>55</v>
      </c>
      <c r="BJ701" s="6">
        <v>6.1936936936936933</v>
      </c>
      <c r="BK701" s="6">
        <v>839</v>
      </c>
    </row>
    <row r="702" spans="1:63" x14ac:dyDescent="0.35">
      <c r="A702" s="28">
        <v>696</v>
      </c>
      <c r="C702" s="18" t="s">
        <v>11</v>
      </c>
      <c r="D702" s="15">
        <v>96</v>
      </c>
      <c r="E702" s="19">
        <v>0</v>
      </c>
      <c r="F702" s="19">
        <v>0</v>
      </c>
      <c r="G702" s="19">
        <v>13</v>
      </c>
      <c r="H702" s="19">
        <v>33</v>
      </c>
      <c r="I702" s="19">
        <v>3</v>
      </c>
      <c r="J702" s="20">
        <v>61.53846153846154</v>
      </c>
      <c r="K702" s="20">
        <v>4</v>
      </c>
      <c r="L702" s="20">
        <v>23.52941176470588</v>
      </c>
      <c r="M702" s="19">
        <v>0</v>
      </c>
      <c r="N702" s="20">
        <v>0</v>
      </c>
      <c r="O702" s="20">
        <v>17</v>
      </c>
      <c r="P702" s="20">
        <v>100</v>
      </c>
      <c r="Q702" s="20">
        <v>27.27272727272727</v>
      </c>
      <c r="R702" s="19">
        <v>0</v>
      </c>
      <c r="S702" s="20">
        <v>0</v>
      </c>
      <c r="T702" s="19">
        <v>0</v>
      </c>
      <c r="U702" s="20">
        <v>0</v>
      </c>
      <c r="V702" s="19">
        <v>0</v>
      </c>
      <c r="W702" s="20">
        <v>0</v>
      </c>
      <c r="X702" s="19">
        <v>0</v>
      </c>
      <c r="Y702" s="20">
        <v>0</v>
      </c>
      <c r="Z702" s="20">
        <v>47.619047619047613</v>
      </c>
      <c r="AA702" s="20">
        <v>23.809523809523807</v>
      </c>
      <c r="AB702" s="19">
        <v>10</v>
      </c>
      <c r="AC702" s="20">
        <v>35.714285714285715</v>
      </c>
      <c r="AD702" s="20">
        <v>66.666666666666657</v>
      </c>
      <c r="AE702" s="20">
        <v>26.086956521739129</v>
      </c>
      <c r="AF702" s="20">
        <v>0</v>
      </c>
      <c r="AG702" s="20">
        <v>34.375</v>
      </c>
      <c r="AH702" s="20">
        <v>20</v>
      </c>
      <c r="AI702" s="20">
        <v>33.333333333333329</v>
      </c>
      <c r="AJ702" s="3">
        <v>410</v>
      </c>
      <c r="AK702" s="6">
        <v>0</v>
      </c>
      <c r="AL702" s="6">
        <v>40</v>
      </c>
      <c r="AM702" s="6">
        <v>0</v>
      </c>
      <c r="AN702" s="6">
        <v>5</v>
      </c>
      <c r="AO702" s="6">
        <v>0</v>
      </c>
      <c r="AP702" s="6">
        <v>0</v>
      </c>
      <c r="AQ702" s="6">
        <v>3</v>
      </c>
      <c r="AR702" s="6">
        <v>4</v>
      </c>
      <c r="AS702" s="6">
        <v>7.5471698113207548</v>
      </c>
      <c r="AT702" s="138">
        <v>0</v>
      </c>
      <c r="AU702" s="138">
        <v>0</v>
      </c>
      <c r="AV702" s="138">
        <v>0</v>
      </c>
      <c r="AW702" s="138">
        <v>0</v>
      </c>
      <c r="AX702" s="138">
        <v>0</v>
      </c>
      <c r="AY702" s="6">
        <v>89.473684210526315</v>
      </c>
      <c r="AZ702" s="6">
        <v>0</v>
      </c>
      <c r="BA702" s="6">
        <v>0</v>
      </c>
      <c r="BB702" s="6">
        <v>0</v>
      </c>
      <c r="BC702" s="6">
        <v>4</v>
      </c>
      <c r="BD702" s="6">
        <v>8</v>
      </c>
      <c r="BE702" s="6">
        <v>0</v>
      </c>
      <c r="BF702" s="6">
        <v>0</v>
      </c>
      <c r="BG702" s="6">
        <v>3</v>
      </c>
      <c r="BH702" s="6">
        <v>8.5714285714285712</v>
      </c>
      <c r="BI702" s="6">
        <v>0</v>
      </c>
      <c r="BJ702" s="6">
        <v>0</v>
      </c>
      <c r="BK702" s="6">
        <v>13</v>
      </c>
    </row>
    <row r="703" spans="1:63" x14ac:dyDescent="0.35">
      <c r="A703" s="28">
        <v>697</v>
      </c>
      <c r="C703" s="18" t="s">
        <v>281</v>
      </c>
      <c r="D703" s="15">
        <v>82</v>
      </c>
      <c r="E703" s="19">
        <v>0</v>
      </c>
      <c r="F703" s="19">
        <v>0</v>
      </c>
      <c r="G703" s="19">
        <v>0</v>
      </c>
      <c r="H703" s="19">
        <v>67</v>
      </c>
      <c r="I703" s="19">
        <v>17</v>
      </c>
      <c r="J703" s="20">
        <v>59.756097560975604</v>
      </c>
      <c r="K703" s="20">
        <v>0</v>
      </c>
      <c r="L703" s="20">
        <v>0</v>
      </c>
      <c r="M703" s="19">
        <v>0</v>
      </c>
      <c r="N703" s="20">
        <v>0</v>
      </c>
      <c r="O703" s="20">
        <v>0</v>
      </c>
      <c r="P703" s="20">
        <v>0</v>
      </c>
      <c r="Q703" s="20">
        <v>35.227272727272727</v>
      </c>
      <c r="R703" s="19">
        <v>0</v>
      </c>
      <c r="S703" s="20">
        <v>0</v>
      </c>
      <c r="T703" s="19">
        <v>0</v>
      </c>
      <c r="U703" s="20">
        <v>0</v>
      </c>
      <c r="V703" s="19">
        <v>0</v>
      </c>
      <c r="W703" s="20">
        <v>0</v>
      </c>
      <c r="X703" s="19">
        <v>0</v>
      </c>
      <c r="Y703" s="20">
        <v>0</v>
      </c>
      <c r="Z703" s="20">
        <v>29.411764705882355</v>
      </c>
      <c r="AA703" s="20">
        <v>52.941176470588239</v>
      </c>
      <c r="AB703" s="19">
        <v>3</v>
      </c>
      <c r="AC703" s="20">
        <v>5.4545454545454541</v>
      </c>
      <c r="AD703" s="20">
        <v>88</v>
      </c>
      <c r="AE703" s="20">
        <v>71.739130434782609</v>
      </c>
      <c r="AF703" s="20">
        <v>0</v>
      </c>
      <c r="AG703" s="20">
        <v>81.034482758620683</v>
      </c>
      <c r="AH703" s="20">
        <v>41.304347826086953</v>
      </c>
      <c r="AI703" s="20">
        <v>41.304347826086953</v>
      </c>
      <c r="AJ703" s="3">
        <v>515</v>
      </c>
      <c r="AK703" s="6">
        <v>13</v>
      </c>
      <c r="AL703" s="6">
        <v>32</v>
      </c>
      <c r="AM703" s="6">
        <v>0</v>
      </c>
      <c r="AN703" s="6">
        <v>0</v>
      </c>
      <c r="AO703" s="6">
        <v>0</v>
      </c>
      <c r="AP703" s="6">
        <v>0</v>
      </c>
      <c r="AQ703" s="6">
        <v>29</v>
      </c>
      <c r="AR703" s="6">
        <v>0</v>
      </c>
      <c r="AS703" s="6">
        <v>0</v>
      </c>
      <c r="AT703" s="138"/>
      <c r="AU703" s="138"/>
      <c r="AV703" s="138"/>
      <c r="AW703" s="138"/>
      <c r="AX703" s="138"/>
      <c r="AY703" s="6">
        <v>18.292682926829269</v>
      </c>
      <c r="AZ703" s="6">
        <v>0</v>
      </c>
      <c r="BA703" s="6">
        <v>0</v>
      </c>
      <c r="BB703" s="6">
        <v>0</v>
      </c>
      <c r="BC703" s="6">
        <v>20</v>
      </c>
      <c r="BD703" s="6">
        <v>25.641025641025639</v>
      </c>
      <c r="BE703" s="6">
        <v>0</v>
      </c>
      <c r="BF703" s="6">
        <v>0</v>
      </c>
      <c r="BG703" s="6">
        <v>13</v>
      </c>
      <c r="BH703" s="6">
        <v>18.055555555555554</v>
      </c>
      <c r="BI703" s="6">
        <v>14</v>
      </c>
      <c r="BJ703" s="6">
        <v>70</v>
      </c>
      <c r="BK703" s="6">
        <v>0</v>
      </c>
    </row>
    <row r="704" spans="1:63" x14ac:dyDescent="0.35">
      <c r="A704" s="28">
        <v>698</v>
      </c>
      <c r="C704" s="18" t="s">
        <v>14</v>
      </c>
      <c r="D704" s="15">
        <v>387</v>
      </c>
      <c r="E704" s="19">
        <v>0</v>
      </c>
      <c r="F704" s="19">
        <v>4</v>
      </c>
      <c r="G704" s="19">
        <v>14</v>
      </c>
      <c r="H704" s="19">
        <v>220</v>
      </c>
      <c r="I704" s="19">
        <v>153</v>
      </c>
      <c r="J704" s="20">
        <v>46.511627906976742</v>
      </c>
      <c r="K704" s="20">
        <v>0</v>
      </c>
      <c r="L704" s="20">
        <v>0</v>
      </c>
      <c r="M704" s="19">
        <v>0</v>
      </c>
      <c r="N704" s="20">
        <v>0</v>
      </c>
      <c r="O704" s="20">
        <v>18</v>
      </c>
      <c r="P704" s="20">
        <v>52.631578947368418</v>
      </c>
      <c r="Q704" s="20">
        <v>50.404312668463611</v>
      </c>
      <c r="R704" s="19">
        <v>0</v>
      </c>
      <c r="S704" s="20">
        <v>0</v>
      </c>
      <c r="T704" s="19">
        <v>0</v>
      </c>
      <c r="U704" s="20">
        <v>0</v>
      </c>
      <c r="V704" s="19">
        <v>0</v>
      </c>
      <c r="W704" s="118">
        <v>0</v>
      </c>
      <c r="X704" s="118">
        <v>0</v>
      </c>
      <c r="Y704" s="118">
        <v>0</v>
      </c>
      <c r="Z704" s="20">
        <v>32.758620689655174</v>
      </c>
      <c r="AA704" s="20">
        <v>32.758620689655174</v>
      </c>
      <c r="AB704" s="19">
        <v>7</v>
      </c>
      <c r="AC704" s="20">
        <v>5</v>
      </c>
      <c r="AD704" s="20">
        <v>72.321428571428569</v>
      </c>
      <c r="AE704" s="20">
        <v>50.943396226415096</v>
      </c>
      <c r="AF704" s="20">
        <v>64.285714285714292</v>
      </c>
      <c r="AG704" s="20">
        <v>61.835748792270529</v>
      </c>
      <c r="AH704" s="20">
        <v>32.116788321167881</v>
      </c>
      <c r="AI704" s="20">
        <v>38.686131386861319</v>
      </c>
      <c r="AJ704" s="3">
        <v>435</v>
      </c>
      <c r="AK704" s="6">
        <v>0</v>
      </c>
      <c r="AL704" s="6">
        <v>263</v>
      </c>
      <c r="AM704" s="6">
        <v>0</v>
      </c>
      <c r="AN704" s="6">
        <v>47</v>
      </c>
      <c r="AO704" s="6">
        <v>0</v>
      </c>
      <c r="AP704" s="6">
        <v>0</v>
      </c>
      <c r="AQ704" s="6">
        <v>46</v>
      </c>
      <c r="AR704" s="6">
        <v>17</v>
      </c>
      <c r="AS704" s="6">
        <v>4.4619422572178475</v>
      </c>
      <c r="AT704" s="138">
        <v>0</v>
      </c>
      <c r="AU704" s="138">
        <v>0</v>
      </c>
      <c r="AV704" s="138">
        <v>0</v>
      </c>
      <c r="AW704" s="138">
        <v>2</v>
      </c>
      <c r="AX704" s="138">
        <v>2</v>
      </c>
      <c r="AY704" s="6">
        <v>15.217391304347828</v>
      </c>
      <c r="AZ704" s="6">
        <v>0</v>
      </c>
      <c r="BA704" s="6">
        <v>0</v>
      </c>
      <c r="BB704" s="6">
        <v>22</v>
      </c>
      <c r="BC704" s="6">
        <v>103</v>
      </c>
      <c r="BD704" s="6">
        <v>26.822916666666668</v>
      </c>
      <c r="BE704" s="6">
        <v>0</v>
      </c>
      <c r="BF704" s="6">
        <v>0</v>
      </c>
      <c r="BG704" s="6">
        <v>20</v>
      </c>
      <c r="BH704" s="6">
        <v>9.2592592592592595</v>
      </c>
      <c r="BI704" s="6">
        <v>84</v>
      </c>
      <c r="BJ704" s="6">
        <v>52.830188679245282</v>
      </c>
      <c r="BK704" s="6">
        <v>14</v>
      </c>
    </row>
    <row r="705" spans="1:63" x14ac:dyDescent="0.35">
      <c r="A705" s="28">
        <v>699</v>
      </c>
      <c r="C705" s="18" t="s">
        <v>18</v>
      </c>
      <c r="D705" s="15">
        <v>2808</v>
      </c>
      <c r="E705" s="19">
        <v>25</v>
      </c>
      <c r="F705" s="19">
        <v>70</v>
      </c>
      <c r="G705" s="19">
        <v>258</v>
      </c>
      <c r="H705" s="19">
        <v>2171</v>
      </c>
      <c r="I705" s="19">
        <v>299</v>
      </c>
      <c r="J705" s="20">
        <v>54.772079772079771</v>
      </c>
      <c r="K705" s="20">
        <v>84</v>
      </c>
      <c r="L705" s="20">
        <v>8.8888888888888893</v>
      </c>
      <c r="M705" s="19">
        <v>0</v>
      </c>
      <c r="N705" s="20">
        <v>0</v>
      </c>
      <c r="O705" s="20">
        <v>184</v>
      </c>
      <c r="P705" s="20">
        <v>86.41304347826086</v>
      </c>
      <c r="Q705" s="20">
        <v>18.305084745762713</v>
      </c>
      <c r="R705" s="19">
        <v>0</v>
      </c>
      <c r="S705" s="20">
        <v>0</v>
      </c>
      <c r="T705" s="19">
        <v>3</v>
      </c>
      <c r="U705" s="20">
        <v>3.75</v>
      </c>
      <c r="V705" s="19">
        <v>6</v>
      </c>
      <c r="W705" s="118">
        <v>8</v>
      </c>
      <c r="X705" s="19">
        <v>10</v>
      </c>
      <c r="Y705" s="20">
        <v>5.9523809523809517</v>
      </c>
      <c r="Z705" s="20">
        <v>14.879649890590811</v>
      </c>
      <c r="AA705" s="20">
        <v>61.706783369803063</v>
      </c>
      <c r="AB705" s="19">
        <v>172</v>
      </c>
      <c r="AC705" s="20">
        <v>9.5027624309392262</v>
      </c>
      <c r="AD705" s="20">
        <v>79.035639412997909</v>
      </c>
      <c r="AE705" s="20">
        <v>65.562913907284766</v>
      </c>
      <c r="AF705" s="20">
        <v>46.857142857142861</v>
      </c>
      <c r="AG705" s="20">
        <v>73.730118009235497</v>
      </c>
      <c r="AH705" s="20">
        <v>33.583021223470659</v>
      </c>
      <c r="AI705" s="20">
        <v>38.26466916354557</v>
      </c>
      <c r="AJ705" s="3">
        <v>636.83510638297867</v>
      </c>
      <c r="AK705" s="6">
        <v>1145</v>
      </c>
      <c r="AL705" s="6">
        <v>636</v>
      </c>
      <c r="AM705" s="6">
        <v>0</v>
      </c>
      <c r="AN705" s="6">
        <v>7</v>
      </c>
      <c r="AO705" s="6">
        <v>0</v>
      </c>
      <c r="AP705" s="6">
        <v>23</v>
      </c>
      <c r="AQ705" s="6">
        <v>915</v>
      </c>
      <c r="AR705" s="6">
        <v>400</v>
      </c>
      <c r="AS705" s="6">
        <v>14.625228519195613</v>
      </c>
      <c r="AT705" s="138">
        <v>7</v>
      </c>
      <c r="AU705" s="138">
        <v>0</v>
      </c>
      <c r="AV705" s="138">
        <v>7</v>
      </c>
      <c r="AW705" s="138">
        <v>5</v>
      </c>
      <c r="AX705" s="138">
        <v>19</v>
      </c>
      <c r="AY705" s="6">
        <v>23.802505526897569</v>
      </c>
      <c r="AZ705" s="6">
        <v>4</v>
      </c>
      <c r="BA705" s="6">
        <v>0.43478260869565216</v>
      </c>
      <c r="BB705" s="6">
        <v>17</v>
      </c>
      <c r="BC705" s="6">
        <v>621</v>
      </c>
      <c r="BD705" s="6">
        <v>22.282023681377826</v>
      </c>
      <c r="BE705" s="6">
        <v>19</v>
      </c>
      <c r="BF705" s="6">
        <v>7.3929961089494167</v>
      </c>
      <c r="BG705" s="6">
        <v>406</v>
      </c>
      <c r="BH705" s="6">
        <v>18.73557914167051</v>
      </c>
      <c r="BI705" s="6">
        <v>182</v>
      </c>
      <c r="BJ705" s="6">
        <v>60.666666666666671</v>
      </c>
      <c r="BK705" s="6">
        <v>258</v>
      </c>
    </row>
    <row r="706" spans="1:63" x14ac:dyDescent="0.35">
      <c r="A706" s="28">
        <v>700</v>
      </c>
      <c r="C706" s="18"/>
      <c r="D706" s="15"/>
      <c r="E706" s="19"/>
      <c r="F706" s="19"/>
      <c r="G706" s="19"/>
      <c r="H706" s="19"/>
      <c r="I706" s="19"/>
      <c r="J706" s="20"/>
      <c r="K706" s="20"/>
      <c r="L706" s="20"/>
      <c r="M706" s="19"/>
      <c r="N706" s="20"/>
      <c r="O706" s="20"/>
      <c r="P706" s="20"/>
      <c r="Q706" s="20"/>
      <c r="R706" s="19"/>
      <c r="S706" s="20"/>
      <c r="T706" s="19">
        <v>177</v>
      </c>
      <c r="U706" s="20">
        <v>4.0991199629458084</v>
      </c>
      <c r="V706" s="19">
        <v>213</v>
      </c>
      <c r="W706" s="20">
        <v>5.2411417322834639</v>
      </c>
      <c r="X706" s="19">
        <v>396</v>
      </c>
      <c r="Y706" s="20">
        <v>4.7199046483909415</v>
      </c>
      <c r="Z706" s="20">
        <v>13.39818879266026</v>
      </c>
      <c r="AA706" s="20">
        <v>69.217384426780555</v>
      </c>
      <c r="AB706" s="19">
        <v>3836</v>
      </c>
      <c r="AC706" s="20">
        <v>10.508437431514354</v>
      </c>
      <c r="AD706" s="20">
        <v>78.86676126633067</v>
      </c>
      <c r="AE706" s="20">
        <v>61.344686890189813</v>
      </c>
      <c r="AF706" s="20">
        <v>52.988092563468882</v>
      </c>
      <c r="AG706" s="20">
        <v>74.926699513345213</v>
      </c>
      <c r="AH706" s="20">
        <v>22.635156201284527</v>
      </c>
      <c r="AI706" s="20">
        <v>47.091101827025007</v>
      </c>
      <c r="AJ706" s="3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>
        <v>42.772277227722775</v>
      </c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</row>
    <row r="707" spans="1:63" x14ac:dyDescent="0.35">
      <c r="A707" s="28">
        <v>701</v>
      </c>
      <c r="B707" s="21" t="s">
        <v>50</v>
      </c>
      <c r="C707" s="18" t="s">
        <v>26</v>
      </c>
      <c r="D707" s="15">
        <v>34</v>
      </c>
      <c r="E707" s="19">
        <v>0</v>
      </c>
      <c r="F707" s="19">
        <v>0</v>
      </c>
      <c r="G707" s="19">
        <v>8</v>
      </c>
      <c r="H707" s="19">
        <v>28</v>
      </c>
      <c r="I707" s="19">
        <v>4</v>
      </c>
      <c r="J707" s="20">
        <v>47.058823529411761</v>
      </c>
      <c r="K707" s="20">
        <v>4</v>
      </c>
      <c r="L707" s="20">
        <v>18.181818181818183</v>
      </c>
      <c r="M707" s="19">
        <v>0</v>
      </c>
      <c r="N707" s="20">
        <v>0</v>
      </c>
      <c r="O707" s="20">
        <v>0</v>
      </c>
      <c r="P707" s="20" t="s">
        <v>140</v>
      </c>
      <c r="Q707" s="20">
        <v>14.814814814814813</v>
      </c>
      <c r="R707" s="19">
        <v>0</v>
      </c>
      <c r="S707" s="20">
        <v>0</v>
      </c>
      <c r="T707" s="19">
        <v>0</v>
      </c>
      <c r="U707" s="20">
        <v>0</v>
      </c>
      <c r="V707" s="19">
        <v>0</v>
      </c>
      <c r="W707" s="118">
        <v>0</v>
      </c>
      <c r="X707" s="118">
        <v>0</v>
      </c>
      <c r="Y707" s="118">
        <v>0</v>
      </c>
      <c r="Z707" s="20">
        <v>0</v>
      </c>
      <c r="AA707" s="20">
        <v>28.571428571428569</v>
      </c>
      <c r="AB707" s="19">
        <v>5</v>
      </c>
      <c r="AC707" s="20">
        <v>25</v>
      </c>
      <c r="AD707" s="20">
        <v>55.555555555555557</v>
      </c>
      <c r="AE707" s="20">
        <v>30.76923076923077</v>
      </c>
      <c r="AF707" s="20">
        <v>0</v>
      </c>
      <c r="AG707" s="20">
        <v>65</v>
      </c>
      <c r="AH707" s="20">
        <v>30.76923076923077</v>
      </c>
      <c r="AI707" s="20">
        <v>23.076923076923077</v>
      </c>
      <c r="AJ707" s="3">
        <v>400</v>
      </c>
      <c r="AK707" s="6">
        <v>0</v>
      </c>
      <c r="AL707" s="6">
        <v>0</v>
      </c>
      <c r="AM707" s="6">
        <v>0</v>
      </c>
      <c r="AN707" s="6">
        <v>23</v>
      </c>
      <c r="AO707" s="6">
        <v>0</v>
      </c>
      <c r="AP707" s="6">
        <v>0</v>
      </c>
      <c r="AQ707" s="6">
        <v>9</v>
      </c>
      <c r="AR707" s="6">
        <v>10</v>
      </c>
      <c r="AS707" s="6">
        <v>34.482758620689658</v>
      </c>
      <c r="AT707" s="138">
        <v>0</v>
      </c>
      <c r="AU707" s="138">
        <v>0</v>
      </c>
      <c r="AV707" s="138">
        <v>0</v>
      </c>
      <c r="AW707" s="138">
        <v>0</v>
      </c>
      <c r="AX707" s="138">
        <v>0</v>
      </c>
      <c r="AY707" s="6">
        <v>73.91304347826086</v>
      </c>
      <c r="AZ707" s="6">
        <v>0</v>
      </c>
      <c r="BA707" s="6">
        <v>0</v>
      </c>
      <c r="BB707" s="6">
        <v>0</v>
      </c>
      <c r="BC707" s="6">
        <v>0</v>
      </c>
      <c r="BD707" s="6">
        <v>0</v>
      </c>
      <c r="BE707" s="6">
        <v>0</v>
      </c>
      <c r="BF707" s="6">
        <v>0</v>
      </c>
      <c r="BG707" s="6">
        <v>0</v>
      </c>
      <c r="BH707" s="6">
        <v>0</v>
      </c>
      <c r="BI707" s="6">
        <v>0</v>
      </c>
      <c r="BJ707" s="6">
        <v>0</v>
      </c>
      <c r="BK707" s="6">
        <v>8</v>
      </c>
    </row>
    <row r="708" spans="1:63" x14ac:dyDescent="0.35">
      <c r="A708" s="28">
        <v>702</v>
      </c>
      <c r="C708" s="18" t="s">
        <v>22</v>
      </c>
      <c r="D708" s="15">
        <v>88</v>
      </c>
      <c r="E708" s="19">
        <v>4</v>
      </c>
      <c r="F708" s="19">
        <v>5</v>
      </c>
      <c r="G708" s="19">
        <v>11</v>
      </c>
      <c r="H708" s="19">
        <v>66</v>
      </c>
      <c r="I708" s="19">
        <v>3</v>
      </c>
      <c r="J708" s="20">
        <v>43.18181818181818</v>
      </c>
      <c r="K708" s="20">
        <v>6</v>
      </c>
      <c r="L708" s="20">
        <v>9.0909090909090917</v>
      </c>
      <c r="M708" s="19">
        <v>0</v>
      </c>
      <c r="N708" s="20">
        <v>0</v>
      </c>
      <c r="O708" s="20">
        <v>3</v>
      </c>
      <c r="P708" s="20">
        <v>100</v>
      </c>
      <c r="Q708" s="20">
        <v>0</v>
      </c>
      <c r="R708" s="19">
        <v>0</v>
      </c>
      <c r="S708" s="20">
        <v>0</v>
      </c>
      <c r="T708" s="19">
        <v>0</v>
      </c>
      <c r="U708" s="20">
        <v>0</v>
      </c>
      <c r="V708" s="19">
        <v>0</v>
      </c>
      <c r="W708" s="118">
        <v>0</v>
      </c>
      <c r="X708" s="118">
        <v>0</v>
      </c>
      <c r="Y708" s="118">
        <v>0</v>
      </c>
      <c r="Z708" s="118">
        <v>0</v>
      </c>
      <c r="AA708" s="118">
        <v>92.592592592592595</v>
      </c>
      <c r="AB708" s="19">
        <v>6</v>
      </c>
      <c r="AC708" s="20">
        <v>9.8360655737704921</v>
      </c>
      <c r="AD708" s="20">
        <v>86.842105263157904</v>
      </c>
      <c r="AE708" s="20">
        <v>59.523809523809526</v>
      </c>
      <c r="AF708" s="20">
        <v>54.838709677419352</v>
      </c>
      <c r="AG708" s="20">
        <v>86.486486486486484</v>
      </c>
      <c r="AH708" s="20">
        <v>25</v>
      </c>
      <c r="AI708" s="20">
        <v>40.384615384615387</v>
      </c>
      <c r="AJ708" s="3">
        <v>814.28571428571433</v>
      </c>
      <c r="AK708" s="6">
        <v>0</v>
      </c>
      <c r="AL708" s="6">
        <v>3</v>
      </c>
      <c r="AM708" s="6">
        <v>7</v>
      </c>
      <c r="AN708" s="6">
        <v>66</v>
      </c>
      <c r="AO708" s="6">
        <v>0</v>
      </c>
      <c r="AP708" s="6">
        <v>0</v>
      </c>
      <c r="AQ708" s="6">
        <v>8</v>
      </c>
      <c r="AR708" s="6">
        <v>42</v>
      </c>
      <c r="AS708" s="6">
        <v>46.666666666666664</v>
      </c>
      <c r="AT708" s="138">
        <v>1</v>
      </c>
      <c r="AU708" s="138">
        <v>0</v>
      </c>
      <c r="AV708" s="138">
        <v>0</v>
      </c>
      <c r="AW708" s="138">
        <v>1</v>
      </c>
      <c r="AX708" s="138">
        <v>2</v>
      </c>
      <c r="AY708" s="6">
        <v>75.294117647058826</v>
      </c>
      <c r="AZ708" s="6">
        <v>0</v>
      </c>
      <c r="BA708" s="6">
        <v>0</v>
      </c>
      <c r="BB708" s="6">
        <v>0</v>
      </c>
      <c r="BC708" s="6">
        <v>3</v>
      </c>
      <c r="BD708" s="6">
        <v>3.3333333333333335</v>
      </c>
      <c r="BE708" s="6">
        <v>0</v>
      </c>
      <c r="BF708" s="6">
        <v>0</v>
      </c>
      <c r="BG708" s="6">
        <v>0</v>
      </c>
      <c r="BH708" s="6">
        <v>0</v>
      </c>
      <c r="BI708" s="6">
        <v>0</v>
      </c>
      <c r="BJ708" s="6">
        <v>0</v>
      </c>
      <c r="BK708" s="6">
        <v>11</v>
      </c>
    </row>
    <row r="709" spans="1:63" x14ac:dyDescent="0.35">
      <c r="A709" s="28">
        <v>703</v>
      </c>
      <c r="C709" s="18" t="s">
        <v>134</v>
      </c>
      <c r="D709" s="15">
        <v>155</v>
      </c>
      <c r="E709" s="19">
        <v>0</v>
      </c>
      <c r="F709" s="19">
        <v>0</v>
      </c>
      <c r="G709" s="19">
        <v>4</v>
      </c>
      <c r="H709" s="19">
        <v>102</v>
      </c>
      <c r="I709" s="19">
        <v>50</v>
      </c>
      <c r="J709" s="20">
        <v>56.774193548387096</v>
      </c>
      <c r="K709" s="20">
        <v>3</v>
      </c>
      <c r="L709" s="20">
        <v>6.9767441860465116</v>
      </c>
      <c r="M709" s="19">
        <v>0</v>
      </c>
      <c r="N709" s="20">
        <v>0</v>
      </c>
      <c r="O709" s="20">
        <v>8</v>
      </c>
      <c r="P709" s="20">
        <v>100</v>
      </c>
      <c r="Q709" s="20">
        <v>24.666666666666668</v>
      </c>
      <c r="R709" s="19">
        <v>0</v>
      </c>
      <c r="S709" s="20">
        <v>0</v>
      </c>
      <c r="T709" s="19">
        <v>0</v>
      </c>
      <c r="U709" s="20">
        <v>0</v>
      </c>
      <c r="V709" s="19">
        <v>0</v>
      </c>
      <c r="W709" s="118">
        <v>0</v>
      </c>
      <c r="X709" s="118">
        <v>0</v>
      </c>
      <c r="Y709" s="118">
        <v>0</v>
      </c>
      <c r="Z709" s="20">
        <v>34.090909090909086</v>
      </c>
      <c r="AA709" s="20">
        <v>52.272727272727273</v>
      </c>
      <c r="AB709" s="19">
        <v>8</v>
      </c>
      <c r="AC709" s="20">
        <v>9.3023255813953494</v>
      </c>
      <c r="AD709" s="20">
        <v>88.372093023255815</v>
      </c>
      <c r="AE709" s="20">
        <v>56.896551724137936</v>
      </c>
      <c r="AF709" s="20">
        <v>0</v>
      </c>
      <c r="AG709" s="20">
        <v>72.448979591836732</v>
      </c>
      <c r="AH709" s="20">
        <v>27.631578947368425</v>
      </c>
      <c r="AI709" s="20">
        <v>55.26315789473685</v>
      </c>
      <c r="AJ709" s="3">
        <v>600</v>
      </c>
      <c r="AK709" s="6">
        <v>0</v>
      </c>
      <c r="AL709" s="6">
        <v>75</v>
      </c>
      <c r="AM709" s="6">
        <v>0</v>
      </c>
      <c r="AN709" s="6">
        <v>35</v>
      </c>
      <c r="AO709" s="6">
        <v>0</v>
      </c>
      <c r="AP709" s="6">
        <v>0</v>
      </c>
      <c r="AQ709" s="6">
        <v>31</v>
      </c>
      <c r="AR709" s="6">
        <v>0</v>
      </c>
      <c r="AS709" s="6">
        <v>0</v>
      </c>
      <c r="AT709" s="138">
        <v>1</v>
      </c>
      <c r="AU709" s="138">
        <v>0</v>
      </c>
      <c r="AV709" s="138">
        <v>0</v>
      </c>
      <c r="AW709" s="138">
        <v>0</v>
      </c>
      <c r="AX709" s="138">
        <v>1</v>
      </c>
      <c r="AY709" s="6">
        <v>35.61643835616438</v>
      </c>
      <c r="AZ709" s="6">
        <v>0</v>
      </c>
      <c r="BA709" s="6">
        <v>0</v>
      </c>
      <c r="BB709" s="6">
        <v>10</v>
      </c>
      <c r="BC709" s="6">
        <v>28</v>
      </c>
      <c r="BD709" s="6">
        <v>18.543046357615893</v>
      </c>
      <c r="BE709" s="6">
        <v>0</v>
      </c>
      <c r="BF709" s="6">
        <v>0</v>
      </c>
      <c r="BG709" s="6">
        <v>6</v>
      </c>
      <c r="BH709" s="6">
        <v>5.8823529411764701</v>
      </c>
      <c r="BI709" s="6">
        <v>25</v>
      </c>
      <c r="BJ709" s="6">
        <v>48.07692307692308</v>
      </c>
      <c r="BK709" s="6">
        <v>4</v>
      </c>
    </row>
    <row r="710" spans="1:63" x14ac:dyDescent="0.35">
      <c r="A710" s="28">
        <v>704</v>
      </c>
      <c r="C710" s="18" t="s">
        <v>137</v>
      </c>
      <c r="D710" s="15">
        <v>36</v>
      </c>
      <c r="E710" s="19">
        <v>0</v>
      </c>
      <c r="F710" s="19">
        <v>0</v>
      </c>
      <c r="G710" s="19">
        <v>6</v>
      </c>
      <c r="H710" s="19">
        <v>24</v>
      </c>
      <c r="I710" s="19">
        <v>3</v>
      </c>
      <c r="J710" s="20">
        <v>77.777777777777786</v>
      </c>
      <c r="K710" s="20">
        <v>0</v>
      </c>
      <c r="L710" s="20">
        <v>0</v>
      </c>
      <c r="M710" s="19">
        <v>0</v>
      </c>
      <c r="N710" s="20">
        <v>0</v>
      </c>
      <c r="O710" s="20">
        <v>5</v>
      </c>
      <c r="P710" s="20">
        <v>100</v>
      </c>
      <c r="Q710" s="20">
        <v>11.428571428571429</v>
      </c>
      <c r="R710" s="19">
        <v>0</v>
      </c>
      <c r="S710" s="20">
        <v>0</v>
      </c>
      <c r="T710" s="19">
        <v>0</v>
      </c>
      <c r="U710" s="20">
        <v>0</v>
      </c>
      <c r="V710" s="19">
        <v>0</v>
      </c>
      <c r="W710" s="118">
        <v>0</v>
      </c>
      <c r="X710" s="118">
        <v>0</v>
      </c>
      <c r="Y710" s="118">
        <v>0</v>
      </c>
      <c r="Z710" s="20">
        <v>0</v>
      </c>
      <c r="AA710" s="20">
        <v>100</v>
      </c>
      <c r="AB710" s="19">
        <v>3</v>
      </c>
      <c r="AC710" s="20">
        <v>15</v>
      </c>
      <c r="AD710" s="20">
        <v>100</v>
      </c>
      <c r="AE710" s="20">
        <v>56.25</v>
      </c>
      <c r="AF710" s="20">
        <v>0</v>
      </c>
      <c r="AG710" s="20">
        <v>100</v>
      </c>
      <c r="AH710" s="20">
        <v>15.789473684210526</v>
      </c>
      <c r="AI710" s="20">
        <v>63.157894736842103</v>
      </c>
      <c r="AJ710" s="3">
        <v>1125</v>
      </c>
      <c r="AK710" s="6">
        <v>11</v>
      </c>
      <c r="AL710" s="6">
        <v>17</v>
      </c>
      <c r="AM710" s="6">
        <v>0</v>
      </c>
      <c r="AN710" s="6">
        <v>5</v>
      </c>
      <c r="AO710" s="6">
        <v>0</v>
      </c>
      <c r="AP710" s="6">
        <v>0</v>
      </c>
      <c r="AQ710" s="6">
        <v>0</v>
      </c>
      <c r="AR710" s="6">
        <v>7</v>
      </c>
      <c r="AS710" s="6">
        <v>20</v>
      </c>
      <c r="AT710" s="138">
        <v>0</v>
      </c>
      <c r="AU710" s="138">
        <v>0</v>
      </c>
      <c r="AV710" s="138">
        <v>0</v>
      </c>
      <c r="AW710" s="138">
        <v>0</v>
      </c>
      <c r="AX710" s="138">
        <v>0</v>
      </c>
      <c r="AY710" s="6">
        <v>52.5</v>
      </c>
      <c r="AZ710" s="6">
        <v>0</v>
      </c>
      <c r="BA710" s="6">
        <v>0</v>
      </c>
      <c r="BB710" s="6">
        <v>0</v>
      </c>
      <c r="BC710" s="6">
        <v>4</v>
      </c>
      <c r="BD710" s="6">
        <v>9.7560975609756095</v>
      </c>
      <c r="BE710" s="6">
        <v>0</v>
      </c>
      <c r="BF710" s="6">
        <v>0</v>
      </c>
      <c r="BG710" s="6">
        <v>4</v>
      </c>
      <c r="BH710" s="6">
        <v>16</v>
      </c>
      <c r="BI710" s="6">
        <v>0</v>
      </c>
      <c r="BJ710" s="6">
        <v>0</v>
      </c>
      <c r="BK710" s="6">
        <v>6</v>
      </c>
    </row>
    <row r="711" spans="1:63" x14ac:dyDescent="0.35">
      <c r="A711" s="28">
        <v>705</v>
      </c>
      <c r="C711" s="18" t="s">
        <v>16</v>
      </c>
      <c r="D711" s="15">
        <v>56</v>
      </c>
      <c r="E711" s="19">
        <v>0</v>
      </c>
      <c r="F711" s="19">
        <v>0</v>
      </c>
      <c r="G711" s="19">
        <v>6</v>
      </c>
      <c r="H711" s="19">
        <v>44</v>
      </c>
      <c r="I711" s="19">
        <v>12</v>
      </c>
      <c r="J711" s="20">
        <v>58.928571428571431</v>
      </c>
      <c r="K711" s="20">
        <v>3</v>
      </c>
      <c r="L711" s="20">
        <v>23.076923076923077</v>
      </c>
      <c r="M711" s="19">
        <v>0</v>
      </c>
      <c r="N711" s="20">
        <v>0</v>
      </c>
      <c r="O711" s="20">
        <v>4</v>
      </c>
      <c r="P711" s="20">
        <v>100</v>
      </c>
      <c r="Q711" s="20">
        <v>42.622950819672127</v>
      </c>
      <c r="R711" s="19">
        <v>0</v>
      </c>
      <c r="S711" s="20">
        <v>0</v>
      </c>
      <c r="T711" s="19">
        <v>0</v>
      </c>
      <c r="U711" s="20">
        <v>0</v>
      </c>
      <c r="V711" s="19">
        <v>0</v>
      </c>
      <c r="W711" s="118">
        <v>0</v>
      </c>
      <c r="X711" s="118">
        <v>0</v>
      </c>
      <c r="Y711" s="118">
        <v>0</v>
      </c>
      <c r="Z711" s="20">
        <v>18.75</v>
      </c>
      <c r="AA711" s="20">
        <v>56.25</v>
      </c>
      <c r="AB711" s="19">
        <v>6</v>
      </c>
      <c r="AC711" s="20">
        <v>16.666666666666664</v>
      </c>
      <c r="AD711" s="20">
        <v>66.666666666666657</v>
      </c>
      <c r="AE711" s="20">
        <v>50</v>
      </c>
      <c r="AF711" s="20">
        <v>0</v>
      </c>
      <c r="AG711" s="20">
        <v>66.666666666666657</v>
      </c>
      <c r="AH711" s="20">
        <v>18.75</v>
      </c>
      <c r="AI711" s="20">
        <v>59.375</v>
      </c>
      <c r="AJ711" s="3">
        <v>800</v>
      </c>
      <c r="AK711" s="6">
        <v>31</v>
      </c>
      <c r="AL711" s="6">
        <v>10</v>
      </c>
      <c r="AM711" s="6">
        <v>0</v>
      </c>
      <c r="AN711" s="6">
        <v>0</v>
      </c>
      <c r="AO711" s="6">
        <v>0</v>
      </c>
      <c r="AP711" s="6">
        <v>0</v>
      </c>
      <c r="AQ711" s="6">
        <v>18</v>
      </c>
      <c r="AR711" s="6">
        <v>0</v>
      </c>
      <c r="AS711" s="6">
        <v>0</v>
      </c>
      <c r="AT711" s="138">
        <v>0</v>
      </c>
      <c r="AU711" s="138">
        <v>0</v>
      </c>
      <c r="AV711" s="138">
        <v>0</v>
      </c>
      <c r="AW711" s="138">
        <v>0</v>
      </c>
      <c r="AX711" s="138">
        <v>0</v>
      </c>
      <c r="AY711" s="6">
        <v>31.666666666666664</v>
      </c>
      <c r="AZ711" s="6">
        <v>0</v>
      </c>
      <c r="BA711" s="6">
        <v>0</v>
      </c>
      <c r="BB711" s="6">
        <v>6</v>
      </c>
      <c r="BC711" s="6">
        <v>21</v>
      </c>
      <c r="BD711" s="6">
        <v>33.87096774193548</v>
      </c>
      <c r="BE711" s="6">
        <v>0</v>
      </c>
      <c r="BF711" s="6">
        <v>0</v>
      </c>
      <c r="BG711" s="6">
        <v>16</v>
      </c>
      <c r="BH711" s="6">
        <v>34.782608695652172</v>
      </c>
      <c r="BI711" s="6">
        <v>6</v>
      </c>
      <c r="BJ711" s="6">
        <v>60</v>
      </c>
      <c r="BK711" s="6">
        <v>6</v>
      </c>
    </row>
    <row r="712" spans="1:63" x14ac:dyDescent="0.35">
      <c r="A712" s="28">
        <v>706</v>
      </c>
      <c r="C712" s="18" t="s">
        <v>138</v>
      </c>
      <c r="D712" s="15">
        <v>1849</v>
      </c>
      <c r="E712" s="19">
        <v>16</v>
      </c>
      <c r="F712" s="19">
        <v>51</v>
      </c>
      <c r="G712" s="19">
        <v>341</v>
      </c>
      <c r="H712" s="19">
        <v>1190</v>
      </c>
      <c r="I712" s="19">
        <v>264</v>
      </c>
      <c r="J712" s="20">
        <v>58.085451595457002</v>
      </c>
      <c r="K712" s="20">
        <v>45</v>
      </c>
      <c r="L712" s="20">
        <v>6.320224719101124</v>
      </c>
      <c r="M712" s="19">
        <v>3</v>
      </c>
      <c r="N712" s="20">
        <v>1.8181818181818181</v>
      </c>
      <c r="O712" s="20">
        <v>98</v>
      </c>
      <c r="P712" s="20">
        <v>83.333333333333343</v>
      </c>
      <c r="Q712" s="20">
        <v>13.538640325392215</v>
      </c>
      <c r="R712" s="19">
        <v>4</v>
      </c>
      <c r="S712" s="20">
        <v>1.8957345971563981</v>
      </c>
      <c r="T712" s="19">
        <v>3</v>
      </c>
      <c r="U712" s="20">
        <v>3.0612244897959182</v>
      </c>
      <c r="V712" s="19">
        <v>9</v>
      </c>
      <c r="W712" s="118">
        <v>8.2568807339449553</v>
      </c>
      <c r="X712" s="118">
        <v>9</v>
      </c>
      <c r="Y712" s="118">
        <v>4.5454545454545459</v>
      </c>
      <c r="Z712" s="20">
        <v>10.875706214689265</v>
      </c>
      <c r="AA712" s="20">
        <v>69.067796610169495</v>
      </c>
      <c r="AB712" s="19">
        <v>120</v>
      </c>
      <c r="AC712" s="20">
        <v>12.526096033402922</v>
      </c>
      <c r="AD712" s="20">
        <v>71.398305084745758</v>
      </c>
      <c r="AE712" s="20">
        <v>62.5</v>
      </c>
      <c r="AF712" s="20">
        <v>43.644067796610173</v>
      </c>
      <c r="AG712" s="20">
        <v>72.31096911608094</v>
      </c>
      <c r="AH712" s="20">
        <v>20.656136087484811</v>
      </c>
      <c r="AI712" s="20">
        <v>47.387606318347508</v>
      </c>
      <c r="AJ712" s="3">
        <v>410.55045871559633</v>
      </c>
      <c r="AK712" s="6">
        <v>257</v>
      </c>
      <c r="AL712" s="6">
        <v>155</v>
      </c>
      <c r="AM712" s="6">
        <v>0</v>
      </c>
      <c r="AN712" s="6">
        <v>9</v>
      </c>
      <c r="AO712" s="6">
        <v>0</v>
      </c>
      <c r="AP712" s="6">
        <v>6</v>
      </c>
      <c r="AQ712" s="6">
        <v>1337</v>
      </c>
      <c r="AR712" s="6">
        <v>520</v>
      </c>
      <c r="AS712" s="6">
        <v>29.050279329608941</v>
      </c>
      <c r="AT712" s="138">
        <v>16</v>
      </c>
      <c r="AU712" s="138">
        <v>0</v>
      </c>
      <c r="AV712" s="138">
        <v>20</v>
      </c>
      <c r="AW712" s="138">
        <v>7</v>
      </c>
      <c r="AX712" s="138">
        <v>43</v>
      </c>
      <c r="AY712" s="6">
        <v>39.224629418472063</v>
      </c>
      <c r="AZ712" s="6">
        <v>3</v>
      </c>
      <c r="BA712" s="6">
        <v>0.42194092827004215</v>
      </c>
      <c r="BB712" s="6">
        <v>40</v>
      </c>
      <c r="BC712" s="6">
        <v>598</v>
      </c>
      <c r="BD712" s="6">
        <v>32.5</v>
      </c>
      <c r="BE712" s="6">
        <v>55</v>
      </c>
      <c r="BF712" s="6">
        <v>16.224188790560472</v>
      </c>
      <c r="BG712" s="6">
        <v>312</v>
      </c>
      <c r="BH712" s="6">
        <v>26.306913996627319</v>
      </c>
      <c r="BI712" s="6">
        <v>222</v>
      </c>
      <c r="BJ712" s="6">
        <v>83.773584905660385</v>
      </c>
      <c r="BK712" s="6">
        <v>341</v>
      </c>
    </row>
    <row r="713" spans="1:63" x14ac:dyDescent="0.35">
      <c r="A713" s="28">
        <v>707</v>
      </c>
      <c r="C713" s="18" t="s">
        <v>2</v>
      </c>
      <c r="D713" s="15">
        <v>5</v>
      </c>
      <c r="E713" s="19">
        <v>0</v>
      </c>
      <c r="F713" s="19">
        <v>0</v>
      </c>
      <c r="G713" s="19">
        <v>0</v>
      </c>
      <c r="H713" s="19">
        <v>8</v>
      </c>
      <c r="I713" s="19">
        <v>0</v>
      </c>
      <c r="J713" s="20">
        <v>0</v>
      </c>
      <c r="K713" s="20">
        <v>0</v>
      </c>
      <c r="L713" s="20">
        <v>0</v>
      </c>
      <c r="M713" s="19">
        <v>0</v>
      </c>
      <c r="N713" s="20">
        <v>0</v>
      </c>
      <c r="O713" s="20">
        <v>0</v>
      </c>
      <c r="P713" s="20">
        <v>0</v>
      </c>
      <c r="Q713" s="20">
        <v>50</v>
      </c>
      <c r="R713" s="19">
        <v>0</v>
      </c>
      <c r="S713" s="20">
        <v>0</v>
      </c>
      <c r="T713" s="19">
        <v>0</v>
      </c>
      <c r="U713" s="20">
        <v>0</v>
      </c>
      <c r="V713" s="19">
        <v>0</v>
      </c>
      <c r="W713" s="118">
        <v>0</v>
      </c>
      <c r="X713" s="118">
        <v>0</v>
      </c>
      <c r="Y713" s="118">
        <v>0</v>
      </c>
      <c r="Z713" s="20">
        <v>0</v>
      </c>
      <c r="AA713" s="20">
        <v>0</v>
      </c>
      <c r="AB713" s="19">
        <v>0</v>
      </c>
      <c r="AC713" s="20">
        <v>0</v>
      </c>
      <c r="AD713" s="20">
        <v>100</v>
      </c>
      <c r="AE713" s="20">
        <v>0</v>
      </c>
      <c r="AF713" s="20">
        <v>100</v>
      </c>
      <c r="AG713" s="20">
        <v>0</v>
      </c>
      <c r="AH713" s="20">
        <v>100</v>
      </c>
      <c r="AI713" s="20">
        <v>0</v>
      </c>
      <c r="AJ713" s="3">
        <v>1375</v>
      </c>
      <c r="AK713" s="6">
        <v>0</v>
      </c>
      <c r="AL713" s="6">
        <v>5</v>
      </c>
      <c r="AM713" s="6">
        <v>0</v>
      </c>
      <c r="AN713" s="6">
        <v>0</v>
      </c>
      <c r="AO713" s="6">
        <v>0</v>
      </c>
      <c r="AP713" s="6">
        <v>0</v>
      </c>
      <c r="AQ713" s="6">
        <v>0</v>
      </c>
      <c r="AR713" s="6">
        <v>4</v>
      </c>
      <c r="AS713" s="6">
        <v>100</v>
      </c>
      <c r="AT713" s="138"/>
      <c r="AU713" s="138"/>
      <c r="AV713" s="138"/>
      <c r="AW713" s="138"/>
      <c r="AX713" s="138"/>
      <c r="AY713" s="6">
        <v>100</v>
      </c>
      <c r="AZ713" s="6">
        <v>0</v>
      </c>
      <c r="BA713" s="6">
        <v>0</v>
      </c>
      <c r="BB713" s="6">
        <v>0</v>
      </c>
      <c r="BC713" s="6">
        <v>0</v>
      </c>
      <c r="BD713" s="6">
        <v>0</v>
      </c>
      <c r="BE713" s="6">
        <v>0</v>
      </c>
      <c r="BF713" s="6">
        <v>0</v>
      </c>
      <c r="BG713" s="6">
        <v>0</v>
      </c>
      <c r="BH713" s="6">
        <v>0</v>
      </c>
      <c r="BI713" s="6">
        <v>0</v>
      </c>
      <c r="BJ713" s="6">
        <v>0</v>
      </c>
      <c r="BK713" s="6">
        <v>0</v>
      </c>
    </row>
    <row r="714" spans="1:63" x14ac:dyDescent="0.35">
      <c r="A714" s="28">
        <v>708</v>
      </c>
      <c r="C714" s="18" t="s">
        <v>6</v>
      </c>
      <c r="D714" s="15">
        <v>532</v>
      </c>
      <c r="E714" s="19">
        <v>4</v>
      </c>
      <c r="F714" s="19">
        <v>6</v>
      </c>
      <c r="G714" s="19">
        <v>4</v>
      </c>
      <c r="H714" s="19">
        <v>194</v>
      </c>
      <c r="I714" s="19">
        <v>328</v>
      </c>
      <c r="J714" s="20">
        <v>52.631578947368418</v>
      </c>
      <c r="K714" s="20">
        <v>6</v>
      </c>
      <c r="L714" s="20">
        <v>16.666666666666664</v>
      </c>
      <c r="M714" s="19">
        <v>0</v>
      </c>
      <c r="N714" s="20">
        <v>0</v>
      </c>
      <c r="O714" s="20">
        <v>24</v>
      </c>
      <c r="P714" s="20">
        <v>77.777777777777786</v>
      </c>
      <c r="Q714" s="20">
        <v>56.889763779527556</v>
      </c>
      <c r="R714" s="19">
        <v>0</v>
      </c>
      <c r="S714" s="20">
        <v>0</v>
      </c>
      <c r="T714" s="19">
        <v>0</v>
      </c>
      <c r="U714" s="20">
        <v>0</v>
      </c>
      <c r="V714" s="19">
        <v>0</v>
      </c>
      <c r="W714" s="118">
        <v>0</v>
      </c>
      <c r="X714" s="118">
        <v>0</v>
      </c>
      <c r="Y714" s="118">
        <v>0</v>
      </c>
      <c r="Z714" s="20">
        <v>30.555555555555557</v>
      </c>
      <c r="AA714" s="20">
        <v>50</v>
      </c>
      <c r="AB714" s="19">
        <v>6</v>
      </c>
      <c r="AC714" s="20">
        <v>3.870967741935484</v>
      </c>
      <c r="AD714" s="20">
        <v>88.172043010752688</v>
      </c>
      <c r="AE714" s="20">
        <v>64</v>
      </c>
      <c r="AF714" s="20">
        <v>42.857142857142854</v>
      </c>
      <c r="AG714" s="20">
        <v>75</v>
      </c>
      <c r="AH714" s="20">
        <v>26.388888888888889</v>
      </c>
      <c r="AI714" s="20">
        <v>43.75</v>
      </c>
      <c r="AJ714" s="3">
        <v>441.91176470588238</v>
      </c>
      <c r="AK714" s="6">
        <v>0</v>
      </c>
      <c r="AL714" s="6">
        <v>483</v>
      </c>
      <c r="AM714" s="6">
        <v>0</v>
      </c>
      <c r="AN714" s="6">
        <v>0</v>
      </c>
      <c r="AO714" s="6">
        <v>0</v>
      </c>
      <c r="AP714" s="6">
        <v>0</v>
      </c>
      <c r="AQ714" s="6">
        <v>25</v>
      </c>
      <c r="AR714" s="6">
        <v>11</v>
      </c>
      <c r="AS714" s="6">
        <v>2.1696252465483234</v>
      </c>
      <c r="AT714" s="138">
        <v>1</v>
      </c>
      <c r="AU714" s="138">
        <v>0</v>
      </c>
      <c r="AV714" s="138">
        <v>0</v>
      </c>
      <c r="AW714" s="138">
        <v>2</v>
      </c>
      <c r="AX714" s="138">
        <v>3</v>
      </c>
      <c r="AY714" s="6">
        <v>8.7475149105367791</v>
      </c>
      <c r="AZ714" s="6">
        <v>0</v>
      </c>
      <c r="BA714" s="6">
        <v>0</v>
      </c>
      <c r="BB714" s="6">
        <v>70</v>
      </c>
      <c r="BC714" s="6">
        <v>86</v>
      </c>
      <c r="BD714" s="6">
        <v>16.287878787878789</v>
      </c>
      <c r="BE714" s="6">
        <v>0</v>
      </c>
      <c r="BF714" s="6">
        <v>0</v>
      </c>
      <c r="BG714" s="6">
        <v>4</v>
      </c>
      <c r="BH714" s="6">
        <v>2.0408163265306123</v>
      </c>
      <c r="BI714" s="6">
        <v>83</v>
      </c>
      <c r="BJ714" s="6">
        <v>25.696594427244584</v>
      </c>
      <c r="BK714" s="6">
        <v>4</v>
      </c>
    </row>
    <row r="715" spans="1:63" x14ac:dyDescent="0.35">
      <c r="A715" s="28">
        <v>709</v>
      </c>
      <c r="C715" s="18" t="s">
        <v>10</v>
      </c>
      <c r="D715" s="15">
        <v>498</v>
      </c>
      <c r="E715" s="19">
        <v>14</v>
      </c>
      <c r="F715" s="19">
        <v>36</v>
      </c>
      <c r="G715" s="19">
        <v>19</v>
      </c>
      <c r="H715" s="19">
        <v>223</v>
      </c>
      <c r="I715" s="19">
        <v>218</v>
      </c>
      <c r="J715" s="20">
        <v>51.606425702811244</v>
      </c>
      <c r="K715" s="20">
        <v>9</v>
      </c>
      <c r="L715" s="20">
        <v>9.5744680851063837</v>
      </c>
      <c r="M715" s="19">
        <v>0</v>
      </c>
      <c r="N715" s="20">
        <v>0</v>
      </c>
      <c r="O715" s="20">
        <v>35</v>
      </c>
      <c r="P715" s="20">
        <v>85.294117647058826</v>
      </c>
      <c r="Q715" s="20">
        <v>22.037914691943129</v>
      </c>
      <c r="R715" s="19">
        <v>0</v>
      </c>
      <c r="S715" s="20">
        <v>0</v>
      </c>
      <c r="T715" s="19">
        <v>0</v>
      </c>
      <c r="U715" s="20">
        <v>0</v>
      </c>
      <c r="V715" s="19">
        <v>0</v>
      </c>
      <c r="W715" s="118">
        <v>0</v>
      </c>
      <c r="X715" s="118">
        <v>0</v>
      </c>
      <c r="Y715" s="118">
        <v>0</v>
      </c>
      <c r="Z715" s="20">
        <v>10.465116279069768</v>
      </c>
      <c r="AA715" s="20">
        <v>76.744186046511629</v>
      </c>
      <c r="AB715" s="19">
        <v>11</v>
      </c>
      <c r="AC715" s="20">
        <v>6.3583815028901727</v>
      </c>
      <c r="AD715" s="20">
        <v>80.530973451327441</v>
      </c>
      <c r="AE715" s="20">
        <v>56.637168141592923</v>
      </c>
      <c r="AF715" s="20">
        <v>61.53846153846154</v>
      </c>
      <c r="AG715" s="20">
        <v>72.432432432432435</v>
      </c>
      <c r="AH715" s="20">
        <v>19.393939393939394</v>
      </c>
      <c r="AI715" s="20">
        <v>50.303030303030305</v>
      </c>
      <c r="AJ715" s="3">
        <v>506.08108108108109</v>
      </c>
      <c r="AK715" s="6">
        <v>0</v>
      </c>
      <c r="AL715" s="6">
        <v>395</v>
      </c>
      <c r="AM715" s="6">
        <v>0</v>
      </c>
      <c r="AN715" s="6">
        <v>75</v>
      </c>
      <c r="AO715" s="6">
        <v>0</v>
      </c>
      <c r="AP715" s="6">
        <v>0</v>
      </c>
      <c r="AQ715" s="6">
        <v>15</v>
      </c>
      <c r="AR715" s="6">
        <v>57</v>
      </c>
      <c r="AS715" s="6">
        <v>11.752577319587628</v>
      </c>
      <c r="AT715" s="138">
        <v>0</v>
      </c>
      <c r="AU715" s="138">
        <v>0</v>
      </c>
      <c r="AV715" s="138">
        <v>0</v>
      </c>
      <c r="AW715" s="138">
        <v>5</v>
      </c>
      <c r="AX715" s="138">
        <v>5</v>
      </c>
      <c r="AY715" s="6">
        <v>34.819532908704879</v>
      </c>
      <c r="AZ715" s="6">
        <v>0</v>
      </c>
      <c r="BA715" s="6">
        <v>0</v>
      </c>
      <c r="BB715" s="6">
        <v>50</v>
      </c>
      <c r="BC715" s="6">
        <v>30</v>
      </c>
      <c r="BD715" s="6">
        <v>6.1224489795918364</v>
      </c>
      <c r="BE715" s="6">
        <v>0</v>
      </c>
      <c r="BF715" s="6">
        <v>0</v>
      </c>
      <c r="BG715" s="6">
        <v>9</v>
      </c>
      <c r="BH715" s="6">
        <v>3.9647577092511015</v>
      </c>
      <c r="BI715" s="6">
        <v>19</v>
      </c>
      <c r="BJ715" s="6">
        <v>9.0476190476190474</v>
      </c>
      <c r="BK715" s="6">
        <v>19</v>
      </c>
    </row>
    <row r="716" spans="1:63" x14ac:dyDescent="0.35">
      <c r="A716" s="28">
        <v>710</v>
      </c>
      <c r="C716" s="18" t="s">
        <v>277</v>
      </c>
      <c r="D716" s="15">
        <v>509</v>
      </c>
      <c r="E716" s="19">
        <v>12</v>
      </c>
      <c r="F716" s="19">
        <v>36</v>
      </c>
      <c r="G716" s="19">
        <v>93</v>
      </c>
      <c r="H716" s="19">
        <v>370</v>
      </c>
      <c r="I716" s="19">
        <v>11</v>
      </c>
      <c r="J716" s="20">
        <v>59.921414538310415</v>
      </c>
      <c r="K716" s="20">
        <v>90</v>
      </c>
      <c r="L716" s="20">
        <v>35.433070866141733</v>
      </c>
      <c r="M716" s="19">
        <v>9</v>
      </c>
      <c r="N716" s="20">
        <v>14.754098360655737</v>
      </c>
      <c r="O716" s="20">
        <v>101</v>
      </c>
      <c r="P716" s="20">
        <v>94.897959183673478</v>
      </c>
      <c r="Q716" s="20">
        <v>37.712895377128952</v>
      </c>
      <c r="R716" s="19">
        <v>24</v>
      </c>
      <c r="S716" s="20">
        <v>44.444444444444443</v>
      </c>
      <c r="T716" s="19">
        <v>4</v>
      </c>
      <c r="U716" s="20">
        <v>21.052631578947366</v>
      </c>
      <c r="V716" s="19">
        <v>5</v>
      </c>
      <c r="W716" s="118">
        <v>17.857142857142858</v>
      </c>
      <c r="X716" s="118">
        <v>10</v>
      </c>
      <c r="Y716" s="118">
        <v>19.230769230769234</v>
      </c>
      <c r="Z716" s="20">
        <v>36.403508771929829</v>
      </c>
      <c r="AA716" s="20">
        <v>10.964912280701753</v>
      </c>
      <c r="AB716" s="19">
        <v>56</v>
      </c>
      <c r="AC716" s="20">
        <v>26.415094339622641</v>
      </c>
      <c r="AD716" s="20">
        <v>58.450704225352112</v>
      </c>
      <c r="AE716" s="20">
        <v>28.30188679245283</v>
      </c>
      <c r="AF716" s="20">
        <v>31.818181818181817</v>
      </c>
      <c r="AG716" s="20">
        <v>41.353383458646611</v>
      </c>
      <c r="AH716" s="20">
        <v>47.916666666666671</v>
      </c>
      <c r="AI716" s="20">
        <v>12.5</v>
      </c>
      <c r="AJ716" s="3">
        <v>325.89285714285717</v>
      </c>
      <c r="AK716" s="6">
        <v>0</v>
      </c>
      <c r="AL716" s="6">
        <v>280</v>
      </c>
      <c r="AM716" s="6">
        <v>0</v>
      </c>
      <c r="AN716" s="6">
        <v>207</v>
      </c>
      <c r="AO716" s="6">
        <v>0</v>
      </c>
      <c r="AP716" s="6">
        <v>0</v>
      </c>
      <c r="AQ716" s="6">
        <v>8</v>
      </c>
      <c r="AR716" s="6">
        <v>141</v>
      </c>
      <c r="AS716" s="6">
        <v>29.375</v>
      </c>
      <c r="AT716" s="138">
        <v>9</v>
      </c>
      <c r="AU716" s="138">
        <v>9</v>
      </c>
      <c r="AV716" s="138">
        <v>0</v>
      </c>
      <c r="AW716" s="138">
        <v>0</v>
      </c>
      <c r="AX716" s="138">
        <v>18</v>
      </c>
      <c r="AY716" s="6">
        <v>92.05020920502092</v>
      </c>
      <c r="AZ716" s="6">
        <v>3</v>
      </c>
      <c r="BA716" s="6">
        <v>1.2765957446808509</v>
      </c>
      <c r="BB716" s="6">
        <v>7</v>
      </c>
      <c r="BC716" s="6">
        <v>105</v>
      </c>
      <c r="BD716" s="6">
        <v>21.341463414634145</v>
      </c>
      <c r="BE716" s="6">
        <v>16</v>
      </c>
      <c r="BF716" s="6">
        <v>17.391304347826086</v>
      </c>
      <c r="BG716" s="6">
        <v>82</v>
      </c>
      <c r="BH716" s="6">
        <v>22.777777777777779</v>
      </c>
      <c r="BI716" s="6">
        <v>7</v>
      </c>
      <c r="BJ716" s="6">
        <v>63.636363636363633</v>
      </c>
      <c r="BK716" s="6">
        <v>93</v>
      </c>
    </row>
    <row r="717" spans="1:63" x14ac:dyDescent="0.35">
      <c r="A717" s="28">
        <v>711</v>
      </c>
      <c r="C717" s="18" t="s">
        <v>1</v>
      </c>
      <c r="D717" s="15">
        <v>107</v>
      </c>
      <c r="E717" s="19">
        <v>0</v>
      </c>
      <c r="F717" s="19">
        <v>0</v>
      </c>
      <c r="G717" s="19">
        <v>6</v>
      </c>
      <c r="H717" s="19">
        <v>81</v>
      </c>
      <c r="I717" s="19">
        <v>17</v>
      </c>
      <c r="J717" s="20">
        <v>50.467289719626166</v>
      </c>
      <c r="K717" s="20">
        <v>0</v>
      </c>
      <c r="L717" s="20">
        <v>0</v>
      </c>
      <c r="M717" s="19">
        <v>0</v>
      </c>
      <c r="N717" s="20">
        <v>0</v>
      </c>
      <c r="O717" s="20">
        <v>9</v>
      </c>
      <c r="P717" s="20">
        <v>50</v>
      </c>
      <c r="Q717" s="20">
        <v>12.871287128712872</v>
      </c>
      <c r="R717" s="19">
        <v>0</v>
      </c>
      <c r="S717" s="20">
        <v>0</v>
      </c>
      <c r="T717" s="19">
        <v>0</v>
      </c>
      <c r="U717" s="20">
        <v>0</v>
      </c>
      <c r="V717" s="19">
        <v>0</v>
      </c>
      <c r="W717" s="118">
        <v>0</v>
      </c>
      <c r="X717" s="118">
        <v>0</v>
      </c>
      <c r="Y717" s="118">
        <v>0</v>
      </c>
      <c r="Z717" s="20">
        <v>17.073170731707318</v>
      </c>
      <c r="AA717" s="20">
        <v>65.853658536585371</v>
      </c>
      <c r="AB717" s="19">
        <v>3</v>
      </c>
      <c r="AC717" s="20">
        <v>3.8961038961038961</v>
      </c>
      <c r="AD717" s="20">
        <v>86.36363636363636</v>
      </c>
      <c r="AE717" s="20">
        <v>89.189189189189193</v>
      </c>
      <c r="AF717" s="20">
        <v>100</v>
      </c>
      <c r="AG717" s="20">
        <v>90</v>
      </c>
      <c r="AH717" s="20">
        <v>25</v>
      </c>
      <c r="AI717" s="20">
        <v>41.17647058823529</v>
      </c>
      <c r="AJ717" s="3">
        <v>1055.5555555555557</v>
      </c>
      <c r="AK717" s="6">
        <v>0</v>
      </c>
      <c r="AL717" s="6">
        <v>29</v>
      </c>
      <c r="AM717" s="6">
        <v>56</v>
      </c>
      <c r="AN717" s="6">
        <v>0</v>
      </c>
      <c r="AO717" s="6">
        <v>0</v>
      </c>
      <c r="AP717" s="6">
        <v>0</v>
      </c>
      <c r="AQ717" s="6">
        <v>13</v>
      </c>
      <c r="AR717" s="6">
        <v>5</v>
      </c>
      <c r="AS717" s="6">
        <v>4.716981132075472</v>
      </c>
      <c r="AT717" s="138">
        <v>0</v>
      </c>
      <c r="AU717" s="138">
        <v>0</v>
      </c>
      <c r="AV717" s="138">
        <v>0</v>
      </c>
      <c r="AW717" s="138">
        <v>0</v>
      </c>
      <c r="AX717" s="138">
        <v>0</v>
      </c>
      <c r="AY717" s="6">
        <v>38.095238095238095</v>
      </c>
      <c r="AZ717" s="6">
        <v>0</v>
      </c>
      <c r="BA717" s="6">
        <v>0</v>
      </c>
      <c r="BB717" s="6">
        <v>7</v>
      </c>
      <c r="BC717" s="6">
        <v>0</v>
      </c>
      <c r="BD717" s="6">
        <v>0</v>
      </c>
      <c r="BE717" s="6">
        <v>0</v>
      </c>
      <c r="BF717" s="6">
        <v>0</v>
      </c>
      <c r="BG717" s="6">
        <v>0</v>
      </c>
      <c r="BH717" s="6">
        <v>0</v>
      </c>
      <c r="BI717" s="6">
        <v>0</v>
      </c>
      <c r="BJ717" s="6">
        <v>0</v>
      </c>
      <c r="BK717" s="6">
        <v>6</v>
      </c>
    </row>
    <row r="718" spans="1:63" x14ac:dyDescent="0.35">
      <c r="A718" s="28">
        <v>712</v>
      </c>
      <c r="C718" s="18" t="s">
        <v>7</v>
      </c>
      <c r="D718" s="15">
        <v>1421</v>
      </c>
      <c r="E718" s="19">
        <v>0</v>
      </c>
      <c r="F718" s="19">
        <v>16</v>
      </c>
      <c r="G718" s="19">
        <v>31</v>
      </c>
      <c r="H718" s="19">
        <v>431</v>
      </c>
      <c r="I718" s="19">
        <v>945</v>
      </c>
      <c r="J718" s="20">
        <v>52.427867698803652</v>
      </c>
      <c r="K718" s="20">
        <v>0</v>
      </c>
      <c r="L718" s="20">
        <v>0</v>
      </c>
      <c r="M718" s="19">
        <v>0</v>
      </c>
      <c r="N718" s="20">
        <v>0</v>
      </c>
      <c r="O718" s="20">
        <v>94</v>
      </c>
      <c r="P718" s="20">
        <v>73.529411764705884</v>
      </c>
      <c r="Q718" s="20">
        <v>68.002969561989602</v>
      </c>
      <c r="R718" s="19">
        <v>0</v>
      </c>
      <c r="S718" s="20">
        <v>0</v>
      </c>
      <c r="T718" s="19">
        <v>0</v>
      </c>
      <c r="U718" s="20">
        <v>0</v>
      </c>
      <c r="V718" s="19">
        <v>0</v>
      </c>
      <c r="W718" s="118">
        <v>0</v>
      </c>
      <c r="X718" s="118">
        <v>0</v>
      </c>
      <c r="Y718" s="118">
        <v>0</v>
      </c>
      <c r="Z718" s="20">
        <v>39.130434782608695</v>
      </c>
      <c r="AA718" s="20">
        <v>43.478260869565219</v>
      </c>
      <c r="AB718" s="19">
        <v>14</v>
      </c>
      <c r="AC718" s="20">
        <v>4.5454545454545459</v>
      </c>
      <c r="AD718" s="20">
        <v>77.828054298642542</v>
      </c>
      <c r="AE718" s="20">
        <v>52.709359605911331</v>
      </c>
      <c r="AF718" s="20">
        <v>72.727272727272734</v>
      </c>
      <c r="AG718" s="20">
        <v>64.8</v>
      </c>
      <c r="AH718" s="20">
        <v>34.94809688581315</v>
      </c>
      <c r="AI718" s="20">
        <v>34.256055363321799</v>
      </c>
      <c r="AJ718" s="3">
        <v>377.82485875706215</v>
      </c>
      <c r="AK718" s="6">
        <v>0</v>
      </c>
      <c r="AL718" s="6">
        <v>1326</v>
      </c>
      <c r="AM718" s="6">
        <v>0</v>
      </c>
      <c r="AN718" s="6">
        <v>0</v>
      </c>
      <c r="AO718" s="6">
        <v>0</v>
      </c>
      <c r="AP718" s="6">
        <v>0</v>
      </c>
      <c r="AQ718" s="6">
        <v>47</v>
      </c>
      <c r="AR718" s="6">
        <v>65</v>
      </c>
      <c r="AS718" s="6">
        <v>4.7135605511240026</v>
      </c>
      <c r="AT718" s="138">
        <v>3</v>
      </c>
      <c r="AU718" s="138">
        <v>0</v>
      </c>
      <c r="AV718" s="138">
        <v>0</v>
      </c>
      <c r="AW718" s="138">
        <v>0</v>
      </c>
      <c r="AX718" s="138">
        <v>3</v>
      </c>
      <c r="AY718" s="6">
        <v>9.7980553477935679</v>
      </c>
      <c r="AZ718" s="6">
        <v>0</v>
      </c>
      <c r="BA718" s="6">
        <v>0</v>
      </c>
      <c r="BB718" s="6">
        <v>139</v>
      </c>
      <c r="BC718" s="6">
        <v>427</v>
      </c>
      <c r="BD718" s="6">
        <v>30.240793201133144</v>
      </c>
      <c r="BE718" s="6">
        <v>0</v>
      </c>
      <c r="BF718" s="6">
        <v>0</v>
      </c>
      <c r="BG718" s="6">
        <v>35</v>
      </c>
      <c r="BH718" s="6">
        <v>8.1585081585081589</v>
      </c>
      <c r="BI718" s="6">
        <v>395</v>
      </c>
      <c r="BJ718" s="6">
        <v>42.066027689030882</v>
      </c>
      <c r="BK718" s="6">
        <v>31</v>
      </c>
    </row>
    <row r="719" spans="1:63" x14ac:dyDescent="0.35">
      <c r="A719" s="28">
        <v>713</v>
      </c>
      <c r="C719" s="18" t="s">
        <v>278</v>
      </c>
      <c r="D719" s="15">
        <v>333</v>
      </c>
      <c r="E719" s="19">
        <v>9</v>
      </c>
      <c r="F719" s="19">
        <v>12</v>
      </c>
      <c r="G719" s="19">
        <v>32</v>
      </c>
      <c r="H719" s="19">
        <v>260</v>
      </c>
      <c r="I719" s="19">
        <v>34</v>
      </c>
      <c r="J719" s="20">
        <v>57.957957957957959</v>
      </c>
      <c r="K719" s="20">
        <v>5</v>
      </c>
      <c r="L719" s="20">
        <v>3.6496350364963499</v>
      </c>
      <c r="M719" s="19">
        <v>0</v>
      </c>
      <c r="N719" s="20">
        <v>0</v>
      </c>
      <c r="O719" s="20">
        <v>14</v>
      </c>
      <c r="P719" s="20">
        <v>75</v>
      </c>
      <c r="Q719" s="20">
        <v>13.375796178343949</v>
      </c>
      <c r="R719" s="19">
        <v>0</v>
      </c>
      <c r="S719" s="20">
        <v>0</v>
      </c>
      <c r="T719" s="19">
        <v>0</v>
      </c>
      <c r="U719" s="20">
        <v>0</v>
      </c>
      <c r="V719" s="19">
        <v>0</v>
      </c>
      <c r="W719" s="118">
        <v>0</v>
      </c>
      <c r="X719" s="118">
        <v>0</v>
      </c>
      <c r="Y719" s="118">
        <v>0</v>
      </c>
      <c r="Z719" s="20">
        <v>16.788321167883211</v>
      </c>
      <c r="AA719" s="20">
        <v>65.693430656934311</v>
      </c>
      <c r="AB719" s="19">
        <v>19</v>
      </c>
      <c r="AC719" s="20">
        <v>8.4821428571428577</v>
      </c>
      <c r="AD719" s="20">
        <v>79.411764705882348</v>
      </c>
      <c r="AE719" s="20">
        <v>73.248407643312092</v>
      </c>
      <c r="AF719" s="20">
        <v>100</v>
      </c>
      <c r="AG719" s="20">
        <v>74.8</v>
      </c>
      <c r="AH719" s="20">
        <v>15.841584158415841</v>
      </c>
      <c r="AI719" s="20">
        <v>54.455445544554458</v>
      </c>
      <c r="AJ719" s="3">
        <v>783.695652173913</v>
      </c>
      <c r="AK719" s="6">
        <v>33</v>
      </c>
      <c r="AL719" s="6">
        <v>105</v>
      </c>
      <c r="AM719" s="6">
        <v>0</v>
      </c>
      <c r="AN719" s="6">
        <v>0</v>
      </c>
      <c r="AO719" s="6">
        <v>0</v>
      </c>
      <c r="AP719" s="6">
        <v>0</v>
      </c>
      <c r="AQ719" s="6">
        <v>187</v>
      </c>
      <c r="AR719" s="6">
        <v>23</v>
      </c>
      <c r="AS719" s="6">
        <v>7.1207430340557281</v>
      </c>
      <c r="AT719" s="138">
        <v>0</v>
      </c>
      <c r="AU719" s="138">
        <v>0</v>
      </c>
      <c r="AV719" s="138">
        <v>1</v>
      </c>
      <c r="AW719" s="138">
        <v>0</v>
      </c>
      <c r="AX719" s="138">
        <v>1</v>
      </c>
      <c r="AY719" s="6">
        <v>32.732732732732735</v>
      </c>
      <c r="AZ719" s="6">
        <v>0</v>
      </c>
      <c r="BA719" s="6">
        <v>0</v>
      </c>
      <c r="BB719" s="6">
        <v>8</v>
      </c>
      <c r="BC719" s="6">
        <v>41</v>
      </c>
      <c r="BD719" s="6">
        <v>12.5</v>
      </c>
      <c r="BE719" s="6">
        <v>0</v>
      </c>
      <c r="BF719" s="6">
        <v>0</v>
      </c>
      <c r="BG719" s="6">
        <v>32</v>
      </c>
      <c r="BH719" s="6">
        <v>12.075471698113208</v>
      </c>
      <c r="BI719" s="6">
        <v>10</v>
      </c>
      <c r="BJ719" s="6">
        <v>35.714285714285715</v>
      </c>
      <c r="BK719" s="6">
        <v>32</v>
      </c>
    </row>
    <row r="720" spans="1:63" x14ac:dyDescent="0.35">
      <c r="A720" s="28">
        <v>714</v>
      </c>
      <c r="C720" s="18" t="s">
        <v>23</v>
      </c>
      <c r="D720" s="15">
        <v>2751</v>
      </c>
      <c r="E720" s="19">
        <v>126</v>
      </c>
      <c r="F720" s="19">
        <v>230</v>
      </c>
      <c r="G720" s="19">
        <v>246</v>
      </c>
      <c r="H720" s="19">
        <v>2054</v>
      </c>
      <c r="I720" s="19">
        <v>217</v>
      </c>
      <c r="J720" s="20">
        <v>45.474372955288992</v>
      </c>
      <c r="K720" s="20">
        <v>59</v>
      </c>
      <c r="L720" s="20">
        <v>3.454332552693208</v>
      </c>
      <c r="M720" s="19">
        <v>3</v>
      </c>
      <c r="N720" s="20">
        <v>4</v>
      </c>
      <c r="O720" s="20">
        <v>48</v>
      </c>
      <c r="P720" s="20">
        <v>85.714285714285708</v>
      </c>
      <c r="Q720" s="20">
        <v>4.9795918367346941</v>
      </c>
      <c r="R720" s="19">
        <v>12</v>
      </c>
      <c r="S720" s="20">
        <v>6</v>
      </c>
      <c r="T720" s="19">
        <v>5</v>
      </c>
      <c r="U720" s="20">
        <v>3.6764705882352944</v>
      </c>
      <c r="V720" s="19">
        <v>5</v>
      </c>
      <c r="W720" s="20">
        <v>7.6923076923076925</v>
      </c>
      <c r="X720" s="19">
        <v>12</v>
      </c>
      <c r="Y720" s="20">
        <v>5.9701492537313428</v>
      </c>
      <c r="Z720" s="20">
        <v>11.852293031566409</v>
      </c>
      <c r="AA720" s="20">
        <v>76.652769505658128</v>
      </c>
      <c r="AB720" s="19">
        <v>179</v>
      </c>
      <c r="AC720" s="20">
        <v>9.3864708966963821</v>
      </c>
      <c r="AD720" s="20">
        <v>88.114387846291336</v>
      </c>
      <c r="AE720" s="20">
        <v>63.409337676438646</v>
      </c>
      <c r="AF720" s="20">
        <v>65.53133514986375</v>
      </c>
      <c r="AG720" s="20">
        <v>84.73101265822784</v>
      </c>
      <c r="AH720" s="20">
        <v>23.274853801169591</v>
      </c>
      <c r="AI720" s="20">
        <v>47.017543859649123</v>
      </c>
      <c r="AJ720" s="3">
        <v>810.52631578947364</v>
      </c>
      <c r="AK720" s="6">
        <v>8</v>
      </c>
      <c r="AL720" s="6">
        <v>548</v>
      </c>
      <c r="AM720" s="6">
        <v>1563</v>
      </c>
      <c r="AN720" s="6">
        <v>75</v>
      </c>
      <c r="AO720" s="6">
        <v>0</v>
      </c>
      <c r="AP720" s="6">
        <v>334</v>
      </c>
      <c r="AQ720" s="6">
        <v>130</v>
      </c>
      <c r="AR720" s="6">
        <v>1094</v>
      </c>
      <c r="AS720" s="6">
        <v>40.912490650710545</v>
      </c>
      <c r="AT720" s="138">
        <v>22</v>
      </c>
      <c r="AU720" s="138">
        <v>0</v>
      </c>
      <c r="AV720" s="138">
        <v>18</v>
      </c>
      <c r="AW720" s="138">
        <v>104</v>
      </c>
      <c r="AX720" s="138">
        <v>144</v>
      </c>
      <c r="AY720" s="6">
        <v>69.634100339494537</v>
      </c>
      <c r="AZ720" s="6">
        <v>4</v>
      </c>
      <c r="BA720" s="6">
        <v>0.23724792408066431</v>
      </c>
      <c r="BB720" s="6">
        <v>41</v>
      </c>
      <c r="BC720" s="6">
        <v>96</v>
      </c>
      <c r="BD720" s="6">
        <v>3.5100548446069468</v>
      </c>
      <c r="BE720" s="6">
        <v>0</v>
      </c>
      <c r="BF720" s="6">
        <v>0</v>
      </c>
      <c r="BG720" s="6">
        <v>40</v>
      </c>
      <c r="BH720" s="6">
        <v>1.953125</v>
      </c>
      <c r="BI720" s="6">
        <v>16</v>
      </c>
      <c r="BJ720" s="6">
        <v>7.4766355140186906</v>
      </c>
      <c r="BK720" s="6">
        <v>246</v>
      </c>
    </row>
    <row r="721" spans="1:63" x14ac:dyDescent="0.35">
      <c r="A721" s="28">
        <v>715</v>
      </c>
      <c r="C721" s="18" t="s">
        <v>19</v>
      </c>
      <c r="D721" s="15">
        <v>248</v>
      </c>
      <c r="E721" s="19">
        <v>0</v>
      </c>
      <c r="F721" s="19">
        <v>15</v>
      </c>
      <c r="G721" s="19">
        <v>45</v>
      </c>
      <c r="H721" s="19">
        <v>174</v>
      </c>
      <c r="I721" s="19">
        <v>19</v>
      </c>
      <c r="J721" s="20">
        <v>60.080645161290327</v>
      </c>
      <c r="K721" s="20">
        <v>5</v>
      </c>
      <c r="L721" s="20">
        <v>3.7037037037037033</v>
      </c>
      <c r="M721" s="19">
        <v>0</v>
      </c>
      <c r="N721" s="20">
        <v>0</v>
      </c>
      <c r="O721" s="20">
        <v>7</v>
      </c>
      <c r="P721" s="20">
        <v>75</v>
      </c>
      <c r="Q721" s="20">
        <v>5.3811659192825116</v>
      </c>
      <c r="R721" s="19">
        <v>0</v>
      </c>
      <c r="S721" s="20">
        <v>0</v>
      </c>
      <c r="T721" s="19">
        <v>0</v>
      </c>
      <c r="U721" s="20">
        <v>0</v>
      </c>
      <c r="V721" s="19">
        <v>0</v>
      </c>
      <c r="W721" s="20">
        <v>0</v>
      </c>
      <c r="X721" s="19">
        <v>0</v>
      </c>
      <c r="Y721" s="20">
        <v>0</v>
      </c>
      <c r="Z721" s="20">
        <v>13.23529411764706</v>
      </c>
      <c r="AA721" s="20">
        <v>72.794117647058826</v>
      </c>
      <c r="AB721" s="19">
        <v>17</v>
      </c>
      <c r="AC721" s="20">
        <v>10.493827160493826</v>
      </c>
      <c r="AD721" s="20">
        <v>79.6875</v>
      </c>
      <c r="AE721" s="20">
        <v>68.807339449541288</v>
      </c>
      <c r="AF721" s="20">
        <v>52.941176470588239</v>
      </c>
      <c r="AG721" s="20">
        <v>77.099236641221367</v>
      </c>
      <c r="AH721" s="20">
        <v>16.551724137931036</v>
      </c>
      <c r="AI721" s="20">
        <v>49.655172413793103</v>
      </c>
      <c r="AJ721" s="3">
        <v>716.66666666666663</v>
      </c>
      <c r="AK721" s="6">
        <v>22</v>
      </c>
      <c r="AL721" s="6">
        <v>138</v>
      </c>
      <c r="AM721" s="6">
        <v>11</v>
      </c>
      <c r="AN721" s="6">
        <v>34</v>
      </c>
      <c r="AO721" s="6">
        <v>0</v>
      </c>
      <c r="AP721" s="6">
        <v>0</v>
      </c>
      <c r="AQ721" s="6">
        <v>32</v>
      </c>
      <c r="AR721" s="6">
        <v>65</v>
      </c>
      <c r="AS721" s="6">
        <v>26.530612244897959</v>
      </c>
      <c r="AT721" s="138">
        <v>1</v>
      </c>
      <c r="AU721" s="138">
        <v>0</v>
      </c>
      <c r="AV721" s="138">
        <v>2</v>
      </c>
      <c r="AW721" s="138">
        <v>0</v>
      </c>
      <c r="AX721" s="138">
        <v>3</v>
      </c>
      <c r="AY721" s="6">
        <v>49.356223175965667</v>
      </c>
      <c r="AZ721" s="6">
        <v>3</v>
      </c>
      <c r="BA721" s="6">
        <v>2.2900763358778624</v>
      </c>
      <c r="BB721" s="6">
        <v>7</v>
      </c>
      <c r="BC721" s="6">
        <v>11</v>
      </c>
      <c r="BD721" s="6">
        <v>4.5454545454545459</v>
      </c>
      <c r="BE721" s="6">
        <v>0</v>
      </c>
      <c r="BF721" s="6">
        <v>0</v>
      </c>
      <c r="BG721" s="6">
        <v>3</v>
      </c>
      <c r="BH721" s="6">
        <v>1.7857142857142856</v>
      </c>
      <c r="BI721" s="6">
        <v>7</v>
      </c>
      <c r="BJ721" s="6">
        <v>33.333333333333329</v>
      </c>
      <c r="BK721" s="6">
        <v>45</v>
      </c>
    </row>
    <row r="722" spans="1:63" x14ac:dyDescent="0.35">
      <c r="A722" s="28">
        <v>716</v>
      </c>
      <c r="C722" s="18" t="s">
        <v>12</v>
      </c>
      <c r="D722" s="15">
        <v>484</v>
      </c>
      <c r="E722" s="19">
        <v>9</v>
      </c>
      <c r="F722" s="19">
        <v>49</v>
      </c>
      <c r="G722" s="19">
        <v>37</v>
      </c>
      <c r="H722" s="19">
        <v>365</v>
      </c>
      <c r="I722" s="19">
        <v>27</v>
      </c>
      <c r="J722" s="20">
        <v>42.561983471074385</v>
      </c>
      <c r="K722" s="20">
        <v>37</v>
      </c>
      <c r="L722" s="20">
        <v>12.416107382550337</v>
      </c>
      <c r="M722" s="19">
        <v>0</v>
      </c>
      <c r="N722" s="20">
        <v>0</v>
      </c>
      <c r="O722" s="20">
        <v>20</v>
      </c>
      <c r="P722" s="20">
        <v>81.818181818181827</v>
      </c>
      <c r="Q722" s="20">
        <v>15.892420537897312</v>
      </c>
      <c r="R722" s="19">
        <v>4</v>
      </c>
      <c r="S722" s="20">
        <v>17.391304347826086</v>
      </c>
      <c r="T722" s="19">
        <v>6</v>
      </c>
      <c r="U722" s="20">
        <v>60</v>
      </c>
      <c r="V722" s="19">
        <v>5</v>
      </c>
      <c r="W722" s="20">
        <v>45.454545454545453</v>
      </c>
      <c r="X722" s="19">
        <v>7</v>
      </c>
      <c r="Y722" s="20">
        <v>50</v>
      </c>
      <c r="Z722" s="20">
        <v>11.76470588235294</v>
      </c>
      <c r="AA722" s="20">
        <v>47.058823529411761</v>
      </c>
      <c r="AB722" s="19">
        <v>53</v>
      </c>
      <c r="AC722" s="20">
        <v>22.746781115879827</v>
      </c>
      <c r="AD722" s="20">
        <v>48.356807511737088</v>
      </c>
      <c r="AE722" s="20">
        <v>45.63758389261745</v>
      </c>
      <c r="AF722" s="20">
        <v>35.885167464114829</v>
      </c>
      <c r="AG722" s="20">
        <v>66.906474820143885</v>
      </c>
      <c r="AH722" s="20">
        <v>29.447852760736197</v>
      </c>
      <c r="AI722" s="20">
        <v>52.760736196319016</v>
      </c>
      <c r="AJ722" s="3">
        <v>424.35897435897436</v>
      </c>
      <c r="AK722" s="6">
        <v>0</v>
      </c>
      <c r="AL722" s="6">
        <v>146</v>
      </c>
      <c r="AM722" s="6">
        <v>3</v>
      </c>
      <c r="AN722" s="6">
        <v>108</v>
      </c>
      <c r="AO722" s="6">
        <v>0</v>
      </c>
      <c r="AP722" s="6">
        <v>5</v>
      </c>
      <c r="AQ722" s="6">
        <v>168</v>
      </c>
      <c r="AR722" s="6">
        <v>276</v>
      </c>
      <c r="AS722" s="6">
        <v>59.869848156182215</v>
      </c>
      <c r="AT722" s="138">
        <v>2</v>
      </c>
      <c r="AU722" s="138">
        <v>0</v>
      </c>
      <c r="AV722" s="138">
        <v>3</v>
      </c>
      <c r="AW722" s="138">
        <v>9</v>
      </c>
      <c r="AX722" s="138">
        <v>14</v>
      </c>
      <c r="AY722" s="6">
        <v>80.821917808219183</v>
      </c>
      <c r="AZ722" s="6">
        <v>12</v>
      </c>
      <c r="BA722" s="6">
        <v>4.1379310344827589</v>
      </c>
      <c r="BB722" s="6">
        <v>11</v>
      </c>
      <c r="BC722" s="6">
        <v>109</v>
      </c>
      <c r="BD722" s="6">
        <v>23.093220338983052</v>
      </c>
      <c r="BE722" s="6">
        <v>0</v>
      </c>
      <c r="BF722" s="6">
        <v>0</v>
      </c>
      <c r="BG722" s="6">
        <v>88</v>
      </c>
      <c r="BH722" s="6">
        <v>24.581005586592177</v>
      </c>
      <c r="BI722" s="6">
        <v>11</v>
      </c>
      <c r="BJ722" s="6">
        <v>42.307692307692307</v>
      </c>
      <c r="BK722" s="6">
        <v>37</v>
      </c>
    </row>
    <row r="723" spans="1:63" x14ac:dyDescent="0.35">
      <c r="A723" s="28">
        <v>717</v>
      </c>
      <c r="C723" s="18" t="s">
        <v>13</v>
      </c>
      <c r="D723" s="15">
        <v>107</v>
      </c>
      <c r="E723" s="19">
        <v>0</v>
      </c>
      <c r="F723" s="19">
        <v>6</v>
      </c>
      <c r="G723" s="19">
        <v>14</v>
      </c>
      <c r="H723" s="19">
        <v>81</v>
      </c>
      <c r="I723" s="19">
        <v>5</v>
      </c>
      <c r="J723" s="20">
        <v>46.728971962616825</v>
      </c>
      <c r="K723" s="20">
        <v>0</v>
      </c>
      <c r="L723" s="20">
        <v>0</v>
      </c>
      <c r="M723" s="19">
        <v>0</v>
      </c>
      <c r="N723" s="20">
        <v>0</v>
      </c>
      <c r="O723" s="20">
        <v>12</v>
      </c>
      <c r="P723" s="20">
        <v>76.923076923076934</v>
      </c>
      <c r="Q723" s="20">
        <v>31.25</v>
      </c>
      <c r="R723" s="19">
        <v>0</v>
      </c>
      <c r="S723" s="20">
        <v>0</v>
      </c>
      <c r="T723" s="19">
        <v>0</v>
      </c>
      <c r="U723" s="20">
        <v>0</v>
      </c>
      <c r="V723" s="19">
        <v>0</v>
      </c>
      <c r="W723" s="20">
        <v>0</v>
      </c>
      <c r="X723" s="19">
        <v>0</v>
      </c>
      <c r="Y723" s="20">
        <v>0</v>
      </c>
      <c r="Z723" s="20">
        <v>13.157894736842104</v>
      </c>
      <c r="AA723" s="20">
        <v>50</v>
      </c>
      <c r="AB723" s="19">
        <v>6</v>
      </c>
      <c r="AC723" s="20">
        <v>10</v>
      </c>
      <c r="AD723" s="20">
        <v>65</v>
      </c>
      <c r="AE723" s="20">
        <v>40.909090909090914</v>
      </c>
      <c r="AF723" s="20">
        <v>0</v>
      </c>
      <c r="AG723" s="20">
        <v>60.563380281690137</v>
      </c>
      <c r="AH723" s="20">
        <v>22.641509433962266</v>
      </c>
      <c r="AI723" s="20">
        <v>43.39622641509434</v>
      </c>
      <c r="AJ723" s="3">
        <v>457.14285714285711</v>
      </c>
      <c r="AK723" s="6">
        <v>0</v>
      </c>
      <c r="AL723" s="6">
        <v>55</v>
      </c>
      <c r="AM723" s="6">
        <v>0</v>
      </c>
      <c r="AN723" s="6">
        <v>50</v>
      </c>
      <c r="AO723" s="6">
        <v>0</v>
      </c>
      <c r="AP723" s="6">
        <v>3</v>
      </c>
      <c r="AQ723" s="6">
        <v>6</v>
      </c>
      <c r="AR723" s="6">
        <v>21</v>
      </c>
      <c r="AS723" s="6">
        <v>19.626168224299064</v>
      </c>
      <c r="AT723" s="138">
        <v>0</v>
      </c>
      <c r="AU723" s="138">
        <v>13</v>
      </c>
      <c r="AV723" s="138">
        <v>0</v>
      </c>
      <c r="AW723" s="138">
        <v>0</v>
      </c>
      <c r="AX723" s="138">
        <v>13</v>
      </c>
      <c r="AY723" s="6">
        <v>59</v>
      </c>
      <c r="AZ723" s="6">
        <v>0</v>
      </c>
      <c r="BA723" s="6">
        <v>0</v>
      </c>
      <c r="BB723" s="6">
        <v>0</v>
      </c>
      <c r="BC723" s="6">
        <v>17</v>
      </c>
      <c r="BD723" s="6">
        <v>15.887850467289718</v>
      </c>
      <c r="BE723" s="6">
        <v>0</v>
      </c>
      <c r="BF723" s="6">
        <v>0</v>
      </c>
      <c r="BG723" s="6">
        <v>18</v>
      </c>
      <c r="BH723" s="6">
        <v>21.428571428571427</v>
      </c>
      <c r="BI723" s="6">
        <v>3</v>
      </c>
      <c r="BJ723" s="6">
        <v>37.5</v>
      </c>
      <c r="BK723" s="6">
        <v>14</v>
      </c>
    </row>
    <row r="724" spans="1:63" x14ac:dyDescent="0.35">
      <c r="A724" s="28">
        <v>718</v>
      </c>
      <c r="C724" s="18" t="s">
        <v>4</v>
      </c>
      <c r="D724" s="15">
        <v>4827</v>
      </c>
      <c r="E724" s="19">
        <v>13</v>
      </c>
      <c r="F724" s="19">
        <v>36</v>
      </c>
      <c r="G724" s="19">
        <v>35</v>
      </c>
      <c r="H724" s="19">
        <v>1226</v>
      </c>
      <c r="I724" s="19">
        <v>3529</v>
      </c>
      <c r="J724" s="20">
        <v>53.615081831365238</v>
      </c>
      <c r="K724" s="20">
        <v>0</v>
      </c>
      <c r="L724" s="20">
        <v>0</v>
      </c>
      <c r="M724" s="19">
        <v>0</v>
      </c>
      <c r="N724" s="20">
        <v>0</v>
      </c>
      <c r="O724" s="20">
        <v>323</v>
      </c>
      <c r="P724" s="20">
        <v>80.615384615384613</v>
      </c>
      <c r="Q724" s="20">
        <v>72.869254796965649</v>
      </c>
      <c r="R724" s="19">
        <v>6</v>
      </c>
      <c r="S724" s="20">
        <v>20</v>
      </c>
      <c r="T724" s="19">
        <v>0</v>
      </c>
      <c r="U724" s="20">
        <v>0</v>
      </c>
      <c r="V724" s="19">
        <v>0</v>
      </c>
      <c r="W724" s="118">
        <v>0</v>
      </c>
      <c r="X724" s="118">
        <v>5</v>
      </c>
      <c r="Y724" s="118">
        <v>20</v>
      </c>
      <c r="Z724" s="20">
        <v>36.082474226804123</v>
      </c>
      <c r="AA724" s="20">
        <v>34.020618556701031</v>
      </c>
      <c r="AB724" s="19">
        <v>34</v>
      </c>
      <c r="AC724" s="20">
        <v>3.9306358381502893</v>
      </c>
      <c r="AD724" s="20">
        <v>74.188311688311686</v>
      </c>
      <c r="AE724" s="20">
        <v>58.637873754152828</v>
      </c>
      <c r="AF724" s="20">
        <v>75</v>
      </c>
      <c r="AG724" s="20">
        <v>65.876777251184834</v>
      </c>
      <c r="AH724" s="20">
        <v>31.812577065351416</v>
      </c>
      <c r="AI724" s="20">
        <v>29.099876695437732</v>
      </c>
      <c r="AJ724" s="3">
        <v>399.91319444444446</v>
      </c>
      <c r="AK724" s="6">
        <v>3</v>
      </c>
      <c r="AL724" s="6">
        <v>4512</v>
      </c>
      <c r="AM724" s="6">
        <v>0</v>
      </c>
      <c r="AN724" s="6">
        <v>6</v>
      </c>
      <c r="AO724" s="6">
        <v>0</v>
      </c>
      <c r="AP724" s="6">
        <v>0</v>
      </c>
      <c r="AQ724" s="6">
        <v>160</v>
      </c>
      <c r="AR724" s="6">
        <v>156</v>
      </c>
      <c r="AS724" s="6">
        <v>3.3854166666666665</v>
      </c>
      <c r="AT724" s="138">
        <v>2</v>
      </c>
      <c r="AU724" s="138">
        <v>0</v>
      </c>
      <c r="AV724" s="138">
        <v>3</v>
      </c>
      <c r="AW724" s="138">
        <v>5</v>
      </c>
      <c r="AX724" s="138">
        <v>10</v>
      </c>
      <c r="AY724" s="6">
        <v>7.8132016165244718</v>
      </c>
      <c r="AZ724" s="6">
        <v>0</v>
      </c>
      <c r="BA724" s="6">
        <v>0</v>
      </c>
      <c r="BB724" s="6">
        <v>704</v>
      </c>
      <c r="BC724" s="6">
        <v>1137</v>
      </c>
      <c r="BD724" s="6">
        <v>23.93180383077247</v>
      </c>
      <c r="BE724" s="6">
        <v>0</v>
      </c>
      <c r="BF724" s="6">
        <v>0</v>
      </c>
      <c r="BG724" s="6">
        <v>66</v>
      </c>
      <c r="BH724" s="6">
        <v>5.4590570719602978</v>
      </c>
      <c r="BI724" s="6">
        <v>1064</v>
      </c>
      <c r="BJ724" s="6">
        <v>30.662824207492793</v>
      </c>
      <c r="BK724" s="6">
        <v>35</v>
      </c>
    </row>
    <row r="725" spans="1:63" x14ac:dyDescent="0.35">
      <c r="A725" s="28">
        <v>719</v>
      </c>
      <c r="C725" s="18" t="s">
        <v>279</v>
      </c>
      <c r="D725" s="15">
        <v>247</v>
      </c>
      <c r="E725" s="19">
        <v>7</v>
      </c>
      <c r="F725" s="19">
        <v>14</v>
      </c>
      <c r="G725" s="19">
        <v>36</v>
      </c>
      <c r="H725" s="19">
        <v>183</v>
      </c>
      <c r="I725" s="19">
        <v>11</v>
      </c>
      <c r="J725" s="20">
        <v>55.465587044534416</v>
      </c>
      <c r="K725" s="20">
        <v>9</v>
      </c>
      <c r="L725" s="20">
        <v>6.0402684563758395</v>
      </c>
      <c r="M725" s="19">
        <v>0</v>
      </c>
      <c r="N725" s="20">
        <v>0</v>
      </c>
      <c r="O725" s="20">
        <v>10</v>
      </c>
      <c r="P725" s="20">
        <v>100</v>
      </c>
      <c r="Q725" s="20">
        <v>2.6548672566371683</v>
      </c>
      <c r="R725" s="19">
        <v>0</v>
      </c>
      <c r="S725" s="20">
        <v>0</v>
      </c>
      <c r="T725" s="19">
        <v>0</v>
      </c>
      <c r="U725" s="20">
        <v>0</v>
      </c>
      <c r="V725" s="19">
        <v>0</v>
      </c>
      <c r="W725" s="118">
        <v>0</v>
      </c>
      <c r="X725" s="118">
        <v>0</v>
      </c>
      <c r="Y725" s="118">
        <v>0</v>
      </c>
      <c r="Z725" s="20">
        <v>19.727891156462583</v>
      </c>
      <c r="AA725" s="20">
        <v>57.142857142857139</v>
      </c>
      <c r="AB725" s="19">
        <v>17</v>
      </c>
      <c r="AC725" s="20">
        <v>11.564625850340136</v>
      </c>
      <c r="AD725" s="20">
        <v>79.74683544303798</v>
      </c>
      <c r="AE725" s="20">
        <v>50</v>
      </c>
      <c r="AF725" s="20">
        <v>49.056603773584904</v>
      </c>
      <c r="AG725" s="20">
        <v>73.333333333333329</v>
      </c>
      <c r="AH725" s="20">
        <v>32.800000000000004</v>
      </c>
      <c r="AI725" s="20">
        <v>30.4</v>
      </c>
      <c r="AJ725" s="3">
        <v>472.5</v>
      </c>
      <c r="AK725" s="6">
        <v>13</v>
      </c>
      <c r="AL725" s="6">
        <v>129</v>
      </c>
      <c r="AM725" s="6">
        <v>0</v>
      </c>
      <c r="AN725" s="6">
        <v>0</v>
      </c>
      <c r="AO725" s="6">
        <v>0</v>
      </c>
      <c r="AP725" s="6">
        <v>0</v>
      </c>
      <c r="AQ725" s="6">
        <v>112</v>
      </c>
      <c r="AR725" s="6">
        <v>70</v>
      </c>
      <c r="AS725" s="6">
        <v>29.166666666666668</v>
      </c>
      <c r="AT725" s="138">
        <v>5</v>
      </c>
      <c r="AU725" s="138">
        <v>0</v>
      </c>
      <c r="AV725" s="138">
        <v>1</v>
      </c>
      <c r="AW725" s="138">
        <v>0</v>
      </c>
      <c r="AX725" s="138">
        <v>6</v>
      </c>
      <c r="AY725" s="6">
        <v>70.781893004115233</v>
      </c>
      <c r="AZ725" s="6">
        <v>0</v>
      </c>
      <c r="BA725" s="6">
        <v>0</v>
      </c>
      <c r="BB725" s="6">
        <v>0</v>
      </c>
      <c r="BC725" s="6">
        <v>54</v>
      </c>
      <c r="BD725" s="6">
        <v>21.862348178137651</v>
      </c>
      <c r="BE725" s="6">
        <v>5</v>
      </c>
      <c r="BF725" s="6">
        <v>12.820512820512819</v>
      </c>
      <c r="BG725" s="6">
        <v>39</v>
      </c>
      <c r="BH725" s="6">
        <v>21.910112359550563</v>
      </c>
      <c r="BI725" s="6">
        <v>6</v>
      </c>
      <c r="BJ725" s="6">
        <v>42.857142857142854</v>
      </c>
      <c r="BK725" s="6">
        <v>36</v>
      </c>
    </row>
    <row r="726" spans="1:63" x14ac:dyDescent="0.35">
      <c r="A726" s="28">
        <v>720</v>
      </c>
      <c r="C726" s="18" t="s">
        <v>15</v>
      </c>
      <c r="D726" s="15">
        <v>312</v>
      </c>
      <c r="E726" s="19">
        <v>0</v>
      </c>
      <c r="F726" s="19">
        <v>0</v>
      </c>
      <c r="G726" s="19">
        <v>11</v>
      </c>
      <c r="H726" s="19">
        <v>199</v>
      </c>
      <c r="I726" s="19">
        <v>104</v>
      </c>
      <c r="J726" s="20">
        <v>48.717948717948715</v>
      </c>
      <c r="K726" s="20">
        <v>3</v>
      </c>
      <c r="L726" s="20">
        <v>6</v>
      </c>
      <c r="M726" s="19">
        <v>0</v>
      </c>
      <c r="N726" s="20">
        <v>0</v>
      </c>
      <c r="O726" s="20">
        <v>23</v>
      </c>
      <c r="P726" s="20">
        <v>76</v>
      </c>
      <c r="Q726" s="20">
        <v>40.753424657534246</v>
      </c>
      <c r="R726" s="19">
        <v>0</v>
      </c>
      <c r="S726" s="20">
        <v>0</v>
      </c>
      <c r="T726" s="19">
        <v>0</v>
      </c>
      <c r="U726" s="20">
        <v>0</v>
      </c>
      <c r="V726" s="19">
        <v>0</v>
      </c>
      <c r="W726" s="118">
        <v>0</v>
      </c>
      <c r="X726" s="118">
        <v>0</v>
      </c>
      <c r="Y726" s="118">
        <v>0</v>
      </c>
      <c r="Z726" s="20">
        <v>30.188679245283019</v>
      </c>
      <c r="AA726" s="20">
        <v>35.849056603773583</v>
      </c>
      <c r="AB726" s="19">
        <v>11</v>
      </c>
      <c r="AC726" s="20">
        <v>8.1481481481481488</v>
      </c>
      <c r="AD726" s="20">
        <v>78.350515463917532</v>
      </c>
      <c r="AE726" s="20">
        <v>49.019607843137251</v>
      </c>
      <c r="AF726" s="20">
        <v>0</v>
      </c>
      <c r="AG726" s="20">
        <v>65.340909090909093</v>
      </c>
      <c r="AH726" s="20">
        <v>20.155038759689923</v>
      </c>
      <c r="AI726" s="20">
        <v>47.286821705426355</v>
      </c>
      <c r="AJ726" s="3">
        <v>454.83870967741933</v>
      </c>
      <c r="AK726" s="6">
        <v>0</v>
      </c>
      <c r="AL726" s="6">
        <v>233</v>
      </c>
      <c r="AM726" s="6">
        <v>0</v>
      </c>
      <c r="AN726" s="6">
        <v>44</v>
      </c>
      <c r="AO726" s="6">
        <v>0</v>
      </c>
      <c r="AP726" s="6">
        <v>4</v>
      </c>
      <c r="AQ726" s="6">
        <v>16</v>
      </c>
      <c r="AR726" s="6">
        <v>9</v>
      </c>
      <c r="AS726" s="6">
        <v>3.0405405405405408</v>
      </c>
      <c r="AT726" s="138">
        <v>0</v>
      </c>
      <c r="AU726" s="138">
        <v>2</v>
      </c>
      <c r="AV726" s="138">
        <v>0</v>
      </c>
      <c r="AW726" s="138">
        <v>0</v>
      </c>
      <c r="AX726" s="138">
        <v>2</v>
      </c>
      <c r="AY726" s="6">
        <v>26.860841423948216</v>
      </c>
      <c r="AZ726" s="6">
        <v>0</v>
      </c>
      <c r="BA726" s="6">
        <v>0</v>
      </c>
      <c r="BB726" s="6">
        <v>17</v>
      </c>
      <c r="BC726" s="6">
        <v>38</v>
      </c>
      <c r="BD726" s="6">
        <v>12.37785016286645</v>
      </c>
      <c r="BE726" s="6">
        <v>0</v>
      </c>
      <c r="BF726" s="6">
        <v>0</v>
      </c>
      <c r="BG726" s="6">
        <v>10</v>
      </c>
      <c r="BH726" s="6">
        <v>5.1020408163265305</v>
      </c>
      <c r="BI726" s="6">
        <v>27</v>
      </c>
      <c r="BJ726" s="6">
        <v>27.27272727272727</v>
      </c>
      <c r="BK726" s="6">
        <v>11</v>
      </c>
    </row>
    <row r="727" spans="1:63" x14ac:dyDescent="0.35">
      <c r="A727" s="28">
        <v>721</v>
      </c>
      <c r="C727" s="18" t="s">
        <v>135</v>
      </c>
      <c r="D727" s="15">
        <v>256</v>
      </c>
      <c r="E727" s="19">
        <v>0</v>
      </c>
      <c r="F727" s="19">
        <v>0</v>
      </c>
      <c r="G727" s="19">
        <v>0</v>
      </c>
      <c r="H727" s="19">
        <v>161</v>
      </c>
      <c r="I727" s="19">
        <v>91</v>
      </c>
      <c r="J727" s="20">
        <v>51.171875</v>
      </c>
      <c r="K727" s="20">
        <v>4</v>
      </c>
      <c r="L727" s="20">
        <v>9.7560975609756095</v>
      </c>
      <c r="M727" s="19">
        <v>0</v>
      </c>
      <c r="N727" s="20">
        <v>0</v>
      </c>
      <c r="O727" s="20">
        <v>11</v>
      </c>
      <c r="P727" s="20">
        <v>76.923076923076934</v>
      </c>
      <c r="Q727" s="20">
        <v>43.673469387755105</v>
      </c>
      <c r="R727" s="19">
        <v>0</v>
      </c>
      <c r="S727" s="20">
        <v>0</v>
      </c>
      <c r="T727" s="19">
        <v>0</v>
      </c>
      <c r="U727" s="20">
        <v>0</v>
      </c>
      <c r="V727" s="19">
        <v>0</v>
      </c>
      <c r="W727" s="118">
        <v>0</v>
      </c>
      <c r="X727" s="118">
        <v>0</v>
      </c>
      <c r="Y727" s="118">
        <v>0</v>
      </c>
      <c r="Z727" s="20">
        <v>22.916666666666664</v>
      </c>
      <c r="AA727" s="20">
        <v>52.083333333333336</v>
      </c>
      <c r="AB727" s="19">
        <v>6</v>
      </c>
      <c r="AC727" s="20">
        <v>4.6511627906976747</v>
      </c>
      <c r="AD727" s="20">
        <v>78.75</v>
      </c>
      <c r="AE727" s="20">
        <v>71.764705882352942</v>
      </c>
      <c r="AF727" s="20">
        <v>75</v>
      </c>
      <c r="AG727" s="20">
        <v>76.351351351351354</v>
      </c>
      <c r="AH727" s="20">
        <v>33.076923076923073</v>
      </c>
      <c r="AI727" s="20">
        <v>39.230769230769234</v>
      </c>
      <c r="AJ727" s="3">
        <v>500</v>
      </c>
      <c r="AK727" s="6">
        <v>0</v>
      </c>
      <c r="AL727" s="6">
        <v>232</v>
      </c>
      <c r="AM727" s="6">
        <v>0</v>
      </c>
      <c r="AN727" s="6">
        <v>0</v>
      </c>
      <c r="AO727" s="6">
        <v>0</v>
      </c>
      <c r="AP727" s="6">
        <v>0</v>
      </c>
      <c r="AQ727" s="6">
        <v>13</v>
      </c>
      <c r="AR727" s="6">
        <v>11</v>
      </c>
      <c r="AS727" s="6">
        <v>4.5081967213114753</v>
      </c>
      <c r="AT727" s="138">
        <v>1</v>
      </c>
      <c r="AU727" s="138">
        <v>0</v>
      </c>
      <c r="AV727" s="138">
        <v>0</v>
      </c>
      <c r="AW727" s="138">
        <v>0</v>
      </c>
      <c r="AX727" s="138">
        <v>1</v>
      </c>
      <c r="AY727" s="6">
        <v>9.5041322314049594</v>
      </c>
      <c r="AZ727" s="6">
        <v>0</v>
      </c>
      <c r="BA727" s="6">
        <v>0</v>
      </c>
      <c r="BB727" s="6">
        <v>11</v>
      </c>
      <c r="BC727" s="6">
        <v>50</v>
      </c>
      <c r="BD727" s="6">
        <v>19.607843137254903</v>
      </c>
      <c r="BE727" s="6">
        <v>0</v>
      </c>
      <c r="BF727" s="6">
        <v>0</v>
      </c>
      <c r="BG727" s="6">
        <v>3</v>
      </c>
      <c r="BH727" s="6">
        <v>1.8867924528301887</v>
      </c>
      <c r="BI727" s="6">
        <v>39</v>
      </c>
      <c r="BJ727" s="6">
        <v>45.348837209302324</v>
      </c>
      <c r="BK727" s="6">
        <v>0</v>
      </c>
    </row>
    <row r="728" spans="1:63" x14ac:dyDescent="0.35">
      <c r="A728" s="28">
        <v>722</v>
      </c>
      <c r="C728" s="18" t="s">
        <v>20</v>
      </c>
      <c r="D728" s="15">
        <v>665</v>
      </c>
      <c r="E728" s="19">
        <v>9</v>
      </c>
      <c r="F728" s="19">
        <v>19</v>
      </c>
      <c r="G728" s="19">
        <v>86</v>
      </c>
      <c r="H728" s="19">
        <v>495</v>
      </c>
      <c r="I728" s="19">
        <v>65</v>
      </c>
      <c r="J728" s="20">
        <v>58.496240601503757</v>
      </c>
      <c r="K728" s="20">
        <v>10</v>
      </c>
      <c r="L728" s="20">
        <v>2.9325513196480939</v>
      </c>
      <c r="M728" s="19">
        <v>0</v>
      </c>
      <c r="N728" s="20">
        <v>0</v>
      </c>
      <c r="O728" s="20">
        <v>24</v>
      </c>
      <c r="P728" s="20">
        <v>72</v>
      </c>
      <c r="Q728" s="20">
        <v>5.7692307692307692</v>
      </c>
      <c r="R728" s="19">
        <v>0</v>
      </c>
      <c r="S728" s="20">
        <v>0</v>
      </c>
      <c r="T728" s="19">
        <v>0</v>
      </c>
      <c r="U728" s="20">
        <v>0</v>
      </c>
      <c r="V728" s="19">
        <v>3</v>
      </c>
      <c r="W728" s="118">
        <v>8.8235294117647065</v>
      </c>
      <c r="X728" s="19">
        <v>8</v>
      </c>
      <c r="Y728" s="20">
        <v>11.594202898550725</v>
      </c>
      <c r="Z728" s="20">
        <v>10.089020771513352</v>
      </c>
      <c r="AA728" s="20">
        <v>80.41543026706232</v>
      </c>
      <c r="AB728" s="19">
        <v>28</v>
      </c>
      <c r="AC728" s="20">
        <v>6.25</v>
      </c>
      <c r="AD728" s="20">
        <v>81.818181818181827</v>
      </c>
      <c r="AE728" s="20">
        <v>76.271186440677965</v>
      </c>
      <c r="AF728" s="20">
        <v>65.625</v>
      </c>
      <c r="AG728" s="20">
        <v>80.975609756097569</v>
      </c>
      <c r="AH728" s="20">
        <v>8.0487804878048781</v>
      </c>
      <c r="AI728" s="20">
        <v>69.024390243902431</v>
      </c>
      <c r="AJ728" s="3">
        <v>1023.4375</v>
      </c>
      <c r="AK728" s="6">
        <v>123</v>
      </c>
      <c r="AL728" s="6">
        <v>228</v>
      </c>
      <c r="AM728" s="6">
        <v>39</v>
      </c>
      <c r="AN728" s="6">
        <v>29</v>
      </c>
      <c r="AO728" s="6">
        <v>0</v>
      </c>
      <c r="AP728" s="6">
        <v>16</v>
      </c>
      <c r="AQ728" s="6">
        <v>183</v>
      </c>
      <c r="AR728" s="6">
        <v>122</v>
      </c>
      <c r="AS728" s="6">
        <v>18.973561430793158</v>
      </c>
      <c r="AT728" s="138">
        <v>3</v>
      </c>
      <c r="AU728" s="138">
        <v>0</v>
      </c>
      <c r="AV728" s="138">
        <v>6</v>
      </c>
      <c r="AW728" s="138">
        <v>10</v>
      </c>
      <c r="AX728" s="138">
        <v>19</v>
      </c>
      <c r="AY728" s="6">
        <v>34</v>
      </c>
      <c r="AZ728" s="6">
        <v>0</v>
      </c>
      <c r="BA728" s="6">
        <v>0</v>
      </c>
      <c r="BB728" s="6">
        <v>21</v>
      </c>
      <c r="BC728" s="6">
        <v>19</v>
      </c>
      <c r="BD728" s="6">
        <v>2.8657616892911011</v>
      </c>
      <c r="BE728" s="6">
        <v>0</v>
      </c>
      <c r="BF728" s="6">
        <v>0</v>
      </c>
      <c r="BG728" s="6">
        <v>13</v>
      </c>
      <c r="BH728" s="6">
        <v>2.620967741935484</v>
      </c>
      <c r="BI728" s="6">
        <v>8</v>
      </c>
      <c r="BJ728" s="6">
        <v>12.307692307692308</v>
      </c>
      <c r="BK728" s="6">
        <v>86</v>
      </c>
    </row>
    <row r="729" spans="1:63" x14ac:dyDescent="0.35">
      <c r="A729" s="28">
        <v>723</v>
      </c>
      <c r="C729" s="18" t="s">
        <v>29</v>
      </c>
      <c r="D729" s="15">
        <v>131</v>
      </c>
      <c r="E729" s="19">
        <v>0</v>
      </c>
      <c r="F729" s="19">
        <v>0</v>
      </c>
      <c r="G729" s="19">
        <v>5</v>
      </c>
      <c r="H729" s="19">
        <v>96</v>
      </c>
      <c r="I729" s="19">
        <v>29</v>
      </c>
      <c r="J729" s="20">
        <v>48.091603053435115</v>
      </c>
      <c r="K729" s="20">
        <v>3</v>
      </c>
      <c r="L729" s="20">
        <v>4.6153846153846159</v>
      </c>
      <c r="M729" s="19">
        <v>0</v>
      </c>
      <c r="N729" s="20">
        <v>0</v>
      </c>
      <c r="O729" s="20">
        <v>5</v>
      </c>
      <c r="P729" s="20">
        <v>100</v>
      </c>
      <c r="Q729" s="20">
        <v>9.3023255813953494</v>
      </c>
      <c r="R729" s="19">
        <v>0</v>
      </c>
      <c r="S729" s="20">
        <v>0</v>
      </c>
      <c r="T729" s="19">
        <v>0</v>
      </c>
      <c r="U729" s="20">
        <v>0</v>
      </c>
      <c r="V729" s="19">
        <v>0</v>
      </c>
      <c r="W729" s="20">
        <v>0</v>
      </c>
      <c r="X729" s="19">
        <v>0</v>
      </c>
      <c r="Y729" s="20">
        <v>0</v>
      </c>
      <c r="Z729" s="20">
        <v>32.786885245901637</v>
      </c>
      <c r="AA729" s="20">
        <v>62.295081967213115</v>
      </c>
      <c r="AB729" s="19">
        <v>4</v>
      </c>
      <c r="AC729" s="20">
        <v>4.5454545454545459</v>
      </c>
      <c r="AD729" s="20">
        <v>83.018867924528308</v>
      </c>
      <c r="AE729" s="20">
        <v>78</v>
      </c>
      <c r="AF729" s="20">
        <v>100</v>
      </c>
      <c r="AG729" s="20">
        <v>78.723404255319153</v>
      </c>
      <c r="AH729" s="20">
        <v>30.487804878048781</v>
      </c>
      <c r="AI729" s="20">
        <v>40.243902439024396</v>
      </c>
      <c r="AJ729" s="3">
        <v>753.84615384615381</v>
      </c>
      <c r="AK729" s="6">
        <v>0</v>
      </c>
      <c r="AL729" s="6">
        <v>87</v>
      </c>
      <c r="AM729" s="6">
        <v>27</v>
      </c>
      <c r="AN729" s="6">
        <v>0</v>
      </c>
      <c r="AO729" s="6">
        <v>0</v>
      </c>
      <c r="AP729" s="6">
        <v>0</v>
      </c>
      <c r="AQ729" s="6">
        <v>19</v>
      </c>
      <c r="AR729" s="6">
        <v>10</v>
      </c>
      <c r="AS729" s="6">
        <v>7.8740157480314963</v>
      </c>
      <c r="AT729" s="138">
        <v>1</v>
      </c>
      <c r="AU729" s="138">
        <v>0</v>
      </c>
      <c r="AV729" s="138">
        <v>2</v>
      </c>
      <c r="AW729" s="138">
        <v>1</v>
      </c>
      <c r="AX729" s="138">
        <v>4</v>
      </c>
      <c r="AY729" s="6">
        <v>54.6875</v>
      </c>
      <c r="AZ729" s="6">
        <v>0</v>
      </c>
      <c r="BA729" s="6">
        <v>0</v>
      </c>
      <c r="BB729" s="6">
        <v>14</v>
      </c>
      <c r="BC729" s="6">
        <v>4</v>
      </c>
      <c r="BD729" s="6">
        <v>2.8985507246376812</v>
      </c>
      <c r="BE729" s="6">
        <v>0</v>
      </c>
      <c r="BF729" s="6">
        <v>0</v>
      </c>
      <c r="BG729" s="6">
        <v>0</v>
      </c>
      <c r="BH729" s="6">
        <v>0</v>
      </c>
      <c r="BI729" s="6">
        <v>4</v>
      </c>
      <c r="BJ729" s="6">
        <v>11.76470588235294</v>
      </c>
      <c r="BK729" s="6">
        <v>5</v>
      </c>
    </row>
    <row r="730" spans="1:63" x14ac:dyDescent="0.35">
      <c r="A730" s="28">
        <v>724</v>
      </c>
      <c r="C730" s="18" t="s">
        <v>24</v>
      </c>
      <c r="D730" s="15">
        <v>195</v>
      </c>
      <c r="E730" s="19">
        <v>9</v>
      </c>
      <c r="F730" s="19">
        <v>16</v>
      </c>
      <c r="G730" s="19">
        <v>29</v>
      </c>
      <c r="H730" s="19">
        <v>138</v>
      </c>
      <c r="I730" s="19">
        <v>7</v>
      </c>
      <c r="J730" s="20">
        <v>35.384615384615387</v>
      </c>
      <c r="K730" s="20">
        <v>7</v>
      </c>
      <c r="L730" s="20">
        <v>5.8823529411764701</v>
      </c>
      <c r="M730" s="19">
        <v>0</v>
      </c>
      <c r="N730" s="20">
        <v>0</v>
      </c>
      <c r="O730" s="20">
        <v>7</v>
      </c>
      <c r="P730" s="20">
        <v>100</v>
      </c>
      <c r="Q730" s="20">
        <v>3.7037037037037033</v>
      </c>
      <c r="R730" s="19">
        <v>0</v>
      </c>
      <c r="S730" s="20">
        <v>0</v>
      </c>
      <c r="T730" s="19">
        <v>0</v>
      </c>
      <c r="U730" s="20">
        <v>0</v>
      </c>
      <c r="V730" s="19">
        <v>3</v>
      </c>
      <c r="W730" s="20">
        <v>100</v>
      </c>
      <c r="X730" s="19">
        <v>3</v>
      </c>
      <c r="Y730" s="20">
        <v>21.428571428571427</v>
      </c>
      <c r="Z730" s="20">
        <v>12.820512820512819</v>
      </c>
      <c r="AA730" s="20">
        <v>70.085470085470078</v>
      </c>
      <c r="AB730" s="19">
        <v>18</v>
      </c>
      <c r="AC730" s="20">
        <v>14.516129032258066</v>
      </c>
      <c r="AD730" s="20">
        <v>75</v>
      </c>
      <c r="AE730" s="20">
        <v>43.39622641509434</v>
      </c>
      <c r="AF730" s="20">
        <v>55.555555555555557</v>
      </c>
      <c r="AG730" s="20">
        <v>70.886075949367083</v>
      </c>
      <c r="AH730" s="20">
        <v>27.102803738317753</v>
      </c>
      <c r="AI730" s="20">
        <v>38.31775700934579</v>
      </c>
      <c r="AJ730" s="3">
        <v>568.75</v>
      </c>
      <c r="AK730" s="6">
        <v>0</v>
      </c>
      <c r="AL730" s="6">
        <v>3</v>
      </c>
      <c r="AM730" s="6">
        <v>0</v>
      </c>
      <c r="AN730" s="6">
        <v>163</v>
      </c>
      <c r="AO730" s="6">
        <v>0</v>
      </c>
      <c r="AP730" s="6">
        <v>0</v>
      </c>
      <c r="AQ730" s="6">
        <v>10</v>
      </c>
      <c r="AR730" s="6">
        <v>89</v>
      </c>
      <c r="AS730" s="6">
        <v>47.340425531914896</v>
      </c>
      <c r="AT730" s="138">
        <v>2</v>
      </c>
      <c r="AU730" s="138">
        <v>0</v>
      </c>
      <c r="AV730" s="138">
        <v>3</v>
      </c>
      <c r="AW730" s="138">
        <v>11</v>
      </c>
      <c r="AX730" s="138">
        <v>16</v>
      </c>
      <c r="AY730" s="6">
        <v>81.081081081081081</v>
      </c>
      <c r="AZ730" s="6">
        <v>0</v>
      </c>
      <c r="BA730" s="6">
        <v>0</v>
      </c>
      <c r="BB730" s="6">
        <v>0</v>
      </c>
      <c r="BC730" s="6">
        <v>9</v>
      </c>
      <c r="BD730" s="6">
        <v>4.7368421052631584</v>
      </c>
      <c r="BE730" s="6">
        <v>0</v>
      </c>
      <c r="BF730" s="6">
        <v>0</v>
      </c>
      <c r="BG730" s="6">
        <v>6</v>
      </c>
      <c r="BH730" s="6">
        <v>4.3165467625899279</v>
      </c>
      <c r="BI730" s="6">
        <v>0</v>
      </c>
      <c r="BJ730" s="6">
        <v>0</v>
      </c>
      <c r="BK730" s="6">
        <v>29</v>
      </c>
    </row>
    <row r="731" spans="1:63" x14ac:dyDescent="0.35">
      <c r="A731" s="28">
        <v>725</v>
      </c>
      <c r="C731" s="18" t="s">
        <v>21</v>
      </c>
      <c r="D731" s="15">
        <v>683</v>
      </c>
      <c r="E731" s="19">
        <v>22</v>
      </c>
      <c r="F731" s="19">
        <v>48</v>
      </c>
      <c r="G731" s="19">
        <v>56</v>
      </c>
      <c r="H731" s="19">
        <v>509</v>
      </c>
      <c r="I731" s="19">
        <v>72</v>
      </c>
      <c r="J731" s="20">
        <v>61.932650073206439</v>
      </c>
      <c r="K731" s="20">
        <v>17</v>
      </c>
      <c r="L731" s="20">
        <v>5.29595015576324</v>
      </c>
      <c r="M731" s="19">
        <v>0</v>
      </c>
      <c r="N731" s="20">
        <v>0</v>
      </c>
      <c r="O731" s="20">
        <v>34</v>
      </c>
      <c r="P731" s="20">
        <v>91.891891891891902</v>
      </c>
      <c r="Q731" s="20">
        <v>12.773109243697478</v>
      </c>
      <c r="R731" s="19">
        <v>4</v>
      </c>
      <c r="S731" s="20">
        <v>13.793103448275861</v>
      </c>
      <c r="T731" s="19">
        <v>0</v>
      </c>
      <c r="U731" s="20">
        <v>0</v>
      </c>
      <c r="V731" s="19">
        <v>0</v>
      </c>
      <c r="W731" s="20">
        <v>0</v>
      </c>
      <c r="X731" s="19">
        <v>0</v>
      </c>
      <c r="Y731" s="20">
        <v>0</v>
      </c>
      <c r="Z731" s="20">
        <v>15.806451612903224</v>
      </c>
      <c r="AA731" s="20">
        <v>67.096774193548399</v>
      </c>
      <c r="AB731" s="19">
        <v>22</v>
      </c>
      <c r="AC731" s="20">
        <v>5.0343249427917618</v>
      </c>
      <c r="AD731" s="20">
        <v>85.465116279069761</v>
      </c>
      <c r="AE731" s="20">
        <v>73.088685015290523</v>
      </c>
      <c r="AF731" s="20">
        <v>71.014492753623188</v>
      </c>
      <c r="AG731" s="20">
        <v>80.397727272727266</v>
      </c>
      <c r="AH731" s="20">
        <v>23.762376237623762</v>
      </c>
      <c r="AI731" s="20">
        <v>42.079207920792079</v>
      </c>
      <c r="AJ731" s="3">
        <v>774.18032786885249</v>
      </c>
      <c r="AK731" s="6">
        <v>7</v>
      </c>
      <c r="AL731" s="6">
        <v>616</v>
      </c>
      <c r="AM731" s="6">
        <v>0</v>
      </c>
      <c r="AN731" s="6">
        <v>4</v>
      </c>
      <c r="AO731" s="6">
        <v>0</v>
      </c>
      <c r="AP731" s="6">
        <v>0</v>
      </c>
      <c r="AQ731" s="6">
        <v>33</v>
      </c>
      <c r="AR731" s="6">
        <v>171</v>
      </c>
      <c r="AS731" s="6">
        <v>26.106870229007633</v>
      </c>
      <c r="AT731" s="138">
        <v>4</v>
      </c>
      <c r="AU731" s="138">
        <v>0</v>
      </c>
      <c r="AV731" s="138">
        <v>0</v>
      </c>
      <c r="AW731" s="138">
        <v>6</v>
      </c>
      <c r="AX731" s="138">
        <v>10</v>
      </c>
      <c r="AY731" s="6">
        <v>59.04907975460123</v>
      </c>
      <c r="AZ731" s="6">
        <v>0</v>
      </c>
      <c r="BA731" s="6">
        <v>0</v>
      </c>
      <c r="BB731" s="6">
        <v>14</v>
      </c>
      <c r="BC731" s="6">
        <v>13</v>
      </c>
      <c r="BD731" s="6">
        <v>1.9145802650957291</v>
      </c>
      <c r="BE731" s="6">
        <v>0</v>
      </c>
      <c r="BF731" s="6">
        <v>0</v>
      </c>
      <c r="BG731" s="6">
        <v>6</v>
      </c>
      <c r="BH731" s="6">
        <v>1.1928429423459244</v>
      </c>
      <c r="BI731" s="6">
        <v>6</v>
      </c>
      <c r="BJ731" s="6">
        <v>7.8947368421052628</v>
      </c>
      <c r="BK731" s="6">
        <v>56</v>
      </c>
    </row>
    <row r="732" spans="1:63" x14ac:dyDescent="0.35">
      <c r="A732" s="28">
        <v>726</v>
      </c>
      <c r="C732" s="18" t="s">
        <v>9</v>
      </c>
      <c r="D732" s="15">
        <v>273</v>
      </c>
      <c r="E732" s="19">
        <v>0</v>
      </c>
      <c r="F732" s="19">
        <v>0</v>
      </c>
      <c r="G732" s="19">
        <v>0</v>
      </c>
      <c r="H732" s="19">
        <v>154</v>
      </c>
      <c r="I732" s="19">
        <v>126</v>
      </c>
      <c r="J732" s="20">
        <v>59.706959706959708</v>
      </c>
      <c r="K732" s="20">
        <v>6</v>
      </c>
      <c r="L732" s="20">
        <v>12.76595744680851</v>
      </c>
      <c r="M732" s="19">
        <v>0</v>
      </c>
      <c r="N732" s="20">
        <v>0</v>
      </c>
      <c r="O732" s="20">
        <v>18</v>
      </c>
      <c r="P732" s="20">
        <v>100</v>
      </c>
      <c r="Q732" s="20">
        <v>18.548387096774192</v>
      </c>
      <c r="R732" s="19">
        <v>0</v>
      </c>
      <c r="S732" s="20">
        <v>0</v>
      </c>
      <c r="T732" s="19">
        <v>0</v>
      </c>
      <c r="U732" s="20">
        <v>0</v>
      </c>
      <c r="V732" s="19">
        <v>0</v>
      </c>
      <c r="W732" s="20">
        <v>0</v>
      </c>
      <c r="X732" s="19">
        <v>0</v>
      </c>
      <c r="Y732" s="20">
        <v>0</v>
      </c>
      <c r="Z732" s="20">
        <v>14.285714285714285</v>
      </c>
      <c r="AA732" s="20">
        <v>67.346938775510196</v>
      </c>
      <c r="AB732" s="19">
        <v>6</v>
      </c>
      <c r="AC732" s="20">
        <v>5</v>
      </c>
      <c r="AD732" s="20">
        <v>89.0625</v>
      </c>
      <c r="AE732" s="20">
        <v>66.25</v>
      </c>
      <c r="AF732" s="20">
        <v>100</v>
      </c>
      <c r="AG732" s="20">
        <v>72.857142857142847</v>
      </c>
      <c r="AH732" s="20">
        <v>27.586206896551722</v>
      </c>
      <c r="AI732" s="20">
        <v>38.793103448275865</v>
      </c>
      <c r="AJ732" s="3">
        <v>523.68421052631584</v>
      </c>
      <c r="AK732" s="6">
        <v>0</v>
      </c>
      <c r="AL732" s="6">
        <v>233</v>
      </c>
      <c r="AM732" s="6">
        <v>0</v>
      </c>
      <c r="AN732" s="6">
        <v>0</v>
      </c>
      <c r="AO732" s="6">
        <v>0</v>
      </c>
      <c r="AP732" s="6">
        <v>0</v>
      </c>
      <c r="AQ732" s="6">
        <v>25</v>
      </c>
      <c r="AR732" s="6">
        <v>5</v>
      </c>
      <c r="AS732" s="6">
        <v>1.8867924528301887</v>
      </c>
      <c r="AT732" s="138">
        <v>1</v>
      </c>
      <c r="AU732" s="138">
        <v>0</v>
      </c>
      <c r="AV732" s="138">
        <v>0</v>
      </c>
      <c r="AW732" s="138">
        <v>0</v>
      </c>
      <c r="AX732" s="138">
        <v>1</v>
      </c>
      <c r="AY732" s="6">
        <v>23.045267489711936</v>
      </c>
      <c r="AZ732" s="6">
        <v>0</v>
      </c>
      <c r="BA732" s="6">
        <v>0</v>
      </c>
      <c r="BB732" s="6">
        <v>38</v>
      </c>
      <c r="BC732" s="6">
        <v>25</v>
      </c>
      <c r="BD732" s="6">
        <v>8.9928057553956826</v>
      </c>
      <c r="BE732" s="6">
        <v>0</v>
      </c>
      <c r="BF732" s="6">
        <v>0</v>
      </c>
      <c r="BG732" s="6">
        <v>6</v>
      </c>
      <c r="BH732" s="6">
        <v>3.870967741935484</v>
      </c>
      <c r="BI732" s="6">
        <v>16</v>
      </c>
      <c r="BJ732" s="6">
        <v>13.793103448275861</v>
      </c>
      <c r="BK732" s="6">
        <v>0</v>
      </c>
    </row>
    <row r="733" spans="1:63" x14ac:dyDescent="0.35">
      <c r="A733" s="28">
        <v>727</v>
      </c>
      <c r="C733" s="18" t="s">
        <v>3</v>
      </c>
      <c r="D733" s="15">
        <v>17</v>
      </c>
      <c r="E733" s="19">
        <v>0</v>
      </c>
      <c r="F733" s="19">
        <v>0</v>
      </c>
      <c r="G733" s="19">
        <v>0</v>
      </c>
      <c r="H733" s="19">
        <v>10</v>
      </c>
      <c r="I733" s="19">
        <v>6</v>
      </c>
      <c r="J733" s="20">
        <v>82.35294117647058</v>
      </c>
      <c r="K733" s="20">
        <v>0</v>
      </c>
      <c r="L733" s="20">
        <v>0</v>
      </c>
      <c r="M733" s="19">
        <v>0</v>
      </c>
      <c r="N733" s="20">
        <v>0</v>
      </c>
      <c r="O733" s="20">
        <v>0</v>
      </c>
      <c r="P733" s="20">
        <v>0</v>
      </c>
      <c r="Q733" s="20">
        <v>31.578947368421051</v>
      </c>
      <c r="R733" s="19">
        <v>0</v>
      </c>
      <c r="S733" s="20">
        <v>0</v>
      </c>
      <c r="T733" s="19">
        <v>0</v>
      </c>
      <c r="U733" s="20">
        <v>0</v>
      </c>
      <c r="V733" s="19">
        <v>0</v>
      </c>
      <c r="W733" s="20">
        <v>0</v>
      </c>
      <c r="X733" s="19">
        <v>0</v>
      </c>
      <c r="Y733" s="20">
        <v>0</v>
      </c>
      <c r="Z733" s="20">
        <v>0</v>
      </c>
      <c r="AA733" s="20">
        <v>0</v>
      </c>
      <c r="AB733" s="19">
        <v>0</v>
      </c>
      <c r="AC733" s="20">
        <v>0</v>
      </c>
      <c r="AD733" s="20">
        <v>0</v>
      </c>
      <c r="AE733" s="20">
        <v>100</v>
      </c>
      <c r="AF733" s="20">
        <v>100</v>
      </c>
      <c r="AG733" s="20">
        <v>100</v>
      </c>
      <c r="AH733" s="20">
        <v>0</v>
      </c>
      <c r="AI733" s="20">
        <v>0</v>
      </c>
      <c r="AJ733" s="3">
        <v>850</v>
      </c>
      <c r="AK733" s="6">
        <v>0</v>
      </c>
      <c r="AL733" s="6">
        <v>17</v>
      </c>
      <c r="AM733" s="6">
        <v>0</v>
      </c>
      <c r="AN733" s="6">
        <v>0</v>
      </c>
      <c r="AO733" s="6">
        <v>0</v>
      </c>
      <c r="AP733" s="6">
        <v>0</v>
      </c>
      <c r="AQ733" s="6">
        <v>0</v>
      </c>
      <c r="AR733" s="6">
        <v>5</v>
      </c>
      <c r="AS733" s="6">
        <v>23.809523809523807</v>
      </c>
      <c r="AT733" s="138">
        <v>0</v>
      </c>
      <c r="AU733" s="138">
        <v>0</v>
      </c>
      <c r="AV733" s="138">
        <v>0</v>
      </c>
      <c r="AW733" s="138">
        <v>0</v>
      </c>
      <c r="AX733" s="138">
        <v>0</v>
      </c>
      <c r="AY733" s="6">
        <v>80</v>
      </c>
      <c r="AZ733" s="6">
        <v>0</v>
      </c>
      <c r="BA733" s="6">
        <v>0</v>
      </c>
      <c r="BB733" s="6">
        <v>0</v>
      </c>
      <c r="BC733" s="6">
        <v>0</v>
      </c>
      <c r="BD733" s="6">
        <v>0</v>
      </c>
      <c r="BE733" s="6">
        <v>0</v>
      </c>
      <c r="BF733" s="6">
        <v>0</v>
      </c>
      <c r="BG733" s="6">
        <v>0</v>
      </c>
      <c r="BH733" s="6">
        <v>0</v>
      </c>
      <c r="BI733" s="6">
        <v>0</v>
      </c>
      <c r="BJ733" s="6">
        <v>0</v>
      </c>
      <c r="BK733" s="6">
        <v>0</v>
      </c>
    </row>
    <row r="734" spans="1:63" x14ac:dyDescent="0.35">
      <c r="A734" s="28">
        <v>728</v>
      </c>
      <c r="C734" s="18" t="s">
        <v>280</v>
      </c>
      <c r="D734" s="15">
        <v>222</v>
      </c>
      <c r="E734" s="19">
        <v>11</v>
      </c>
      <c r="F734" s="19">
        <v>34</v>
      </c>
      <c r="G734" s="19">
        <v>24</v>
      </c>
      <c r="H734" s="19">
        <v>148</v>
      </c>
      <c r="I734" s="19">
        <v>21</v>
      </c>
      <c r="J734" s="20">
        <v>60.810810810810814</v>
      </c>
      <c r="K734" s="20">
        <v>6</v>
      </c>
      <c r="L734" s="20">
        <v>5.7692307692307692</v>
      </c>
      <c r="M734" s="19">
        <v>0</v>
      </c>
      <c r="N734" s="20">
        <v>0</v>
      </c>
      <c r="O734" s="20">
        <v>9</v>
      </c>
      <c r="P734" s="20">
        <v>100</v>
      </c>
      <c r="Q734" s="20">
        <v>9.0425531914893629</v>
      </c>
      <c r="R734" s="19">
        <v>0</v>
      </c>
      <c r="S734" s="20">
        <v>0</v>
      </c>
      <c r="T734" s="19">
        <v>0</v>
      </c>
      <c r="U734" s="20">
        <v>0</v>
      </c>
      <c r="V734" s="19">
        <v>0</v>
      </c>
      <c r="W734" s="118">
        <v>0</v>
      </c>
      <c r="X734" s="118">
        <v>0</v>
      </c>
      <c r="Y734" s="118">
        <v>0</v>
      </c>
      <c r="Z734" s="20">
        <v>9.9099099099099099</v>
      </c>
      <c r="AA734" s="20">
        <v>80.180180180180187</v>
      </c>
      <c r="AB734" s="19">
        <v>10</v>
      </c>
      <c r="AC734" s="20">
        <v>7.1428571428571423</v>
      </c>
      <c r="AD734" s="20">
        <v>90.740740740740748</v>
      </c>
      <c r="AE734" s="20">
        <v>70</v>
      </c>
      <c r="AF734" s="20">
        <v>61.53846153846154</v>
      </c>
      <c r="AG734" s="20">
        <v>82.926829268292678</v>
      </c>
      <c r="AH734" s="20">
        <v>6.25</v>
      </c>
      <c r="AI734" s="20">
        <v>61.71875</v>
      </c>
      <c r="AJ734" s="3">
        <v>829.41176470588232</v>
      </c>
      <c r="AK734" s="6">
        <v>12</v>
      </c>
      <c r="AL734" s="6">
        <v>96</v>
      </c>
      <c r="AM734" s="6">
        <v>11</v>
      </c>
      <c r="AN734" s="6">
        <v>16</v>
      </c>
      <c r="AO734" s="6">
        <v>0</v>
      </c>
      <c r="AP734" s="6">
        <v>5</v>
      </c>
      <c r="AQ734" s="6">
        <v>75</v>
      </c>
      <c r="AR734" s="6">
        <v>42</v>
      </c>
      <c r="AS734" s="6">
        <v>19.35483870967742</v>
      </c>
      <c r="AT734" s="138">
        <v>0</v>
      </c>
      <c r="AU734" s="138">
        <v>0</v>
      </c>
      <c r="AV734" s="138">
        <v>2</v>
      </c>
      <c r="AW734" s="138">
        <v>0</v>
      </c>
      <c r="AX734" s="138">
        <v>2</v>
      </c>
      <c r="AY734" s="6">
        <v>45.045045045045043</v>
      </c>
      <c r="AZ734" s="6">
        <v>0</v>
      </c>
      <c r="BA734" s="6">
        <v>0</v>
      </c>
      <c r="BB734" s="6">
        <v>6</v>
      </c>
      <c r="BC734" s="6">
        <v>7</v>
      </c>
      <c r="BD734" s="6">
        <v>3.0567685589519651</v>
      </c>
      <c r="BE734" s="6">
        <v>0</v>
      </c>
      <c r="BF734" s="6">
        <v>0</v>
      </c>
      <c r="BG734" s="6">
        <v>0</v>
      </c>
      <c r="BH734" s="6">
        <v>0</v>
      </c>
      <c r="BI734" s="6">
        <v>0</v>
      </c>
      <c r="BJ734" s="6">
        <v>0</v>
      </c>
      <c r="BK734" s="6">
        <v>24</v>
      </c>
    </row>
    <row r="735" spans="1:63" x14ac:dyDescent="0.35">
      <c r="A735" s="28">
        <v>729</v>
      </c>
      <c r="C735" s="18" t="s">
        <v>28</v>
      </c>
      <c r="D735" s="15">
        <v>304</v>
      </c>
      <c r="E735" s="19">
        <v>0</v>
      </c>
      <c r="F735" s="19">
        <v>12</v>
      </c>
      <c r="G735" s="19">
        <v>52</v>
      </c>
      <c r="H735" s="19">
        <v>225</v>
      </c>
      <c r="I735" s="19">
        <v>18</v>
      </c>
      <c r="J735" s="20">
        <v>58.55263157894737</v>
      </c>
      <c r="K735" s="20">
        <v>29</v>
      </c>
      <c r="L735" s="20">
        <v>19.078947368421055</v>
      </c>
      <c r="M735" s="19">
        <v>0</v>
      </c>
      <c r="N735" s="20">
        <v>0</v>
      </c>
      <c r="O735" s="20">
        <v>52</v>
      </c>
      <c r="P735" s="20">
        <v>100</v>
      </c>
      <c r="Q735" s="20">
        <v>33.955223880597011</v>
      </c>
      <c r="R735" s="19">
        <v>12</v>
      </c>
      <c r="S735" s="20">
        <v>35.294117647058826</v>
      </c>
      <c r="T735" s="19">
        <v>3</v>
      </c>
      <c r="U735" s="20">
        <v>37.5</v>
      </c>
      <c r="V735" s="19">
        <v>5</v>
      </c>
      <c r="W735" s="20">
        <v>19.230769230769234</v>
      </c>
      <c r="X735" s="19">
        <v>12</v>
      </c>
      <c r="Y735" s="20">
        <v>35.294117647058826</v>
      </c>
      <c r="Z735" s="20">
        <v>40.944881889763778</v>
      </c>
      <c r="AA735" s="20">
        <v>16.535433070866144</v>
      </c>
      <c r="AB735" s="19">
        <v>44</v>
      </c>
      <c r="AC735" s="20">
        <v>29.333333333333332</v>
      </c>
      <c r="AD735" s="20">
        <v>52.040816326530617</v>
      </c>
      <c r="AE735" s="20">
        <v>34.42622950819672</v>
      </c>
      <c r="AF735" s="20">
        <v>31.578947368421051</v>
      </c>
      <c r="AG735" s="20">
        <v>44.949494949494948</v>
      </c>
      <c r="AH735" s="20">
        <v>35.416666666666671</v>
      </c>
      <c r="AI735" s="20">
        <v>9.375</v>
      </c>
      <c r="AJ735" s="3">
        <v>358.69565217391306</v>
      </c>
      <c r="AK735" s="6">
        <v>0</v>
      </c>
      <c r="AL735" s="6">
        <v>0</v>
      </c>
      <c r="AM735" s="6">
        <v>0</v>
      </c>
      <c r="AN735" s="6">
        <v>289</v>
      </c>
      <c r="AO735" s="6">
        <v>0</v>
      </c>
      <c r="AP735" s="6">
        <v>0</v>
      </c>
      <c r="AQ735" s="6">
        <v>4</v>
      </c>
      <c r="AR735" s="6">
        <v>44</v>
      </c>
      <c r="AS735" s="6">
        <v>14.76510067114094</v>
      </c>
      <c r="AT735" s="138">
        <v>6</v>
      </c>
      <c r="AU735" s="138">
        <v>0</v>
      </c>
      <c r="AV735" s="138">
        <v>0</v>
      </c>
      <c r="AW735" s="138">
        <v>0</v>
      </c>
      <c r="AX735" s="138">
        <v>6</v>
      </c>
      <c r="AY735" s="6">
        <v>96.81978798586573</v>
      </c>
      <c r="AZ735" s="6">
        <v>0</v>
      </c>
      <c r="BA735" s="6">
        <v>0</v>
      </c>
      <c r="BB735" s="6">
        <v>7</v>
      </c>
      <c r="BC735" s="6">
        <v>59</v>
      </c>
      <c r="BD735" s="6">
        <v>19.865319865319865</v>
      </c>
      <c r="BE735" s="6">
        <v>7</v>
      </c>
      <c r="BF735" s="6">
        <v>14.285714285714285</v>
      </c>
      <c r="BG735" s="6">
        <v>38</v>
      </c>
      <c r="BH735" s="6">
        <v>17.924528301886792</v>
      </c>
      <c r="BI735" s="6">
        <v>16</v>
      </c>
      <c r="BJ735" s="6">
        <v>72.727272727272734</v>
      </c>
      <c r="BK735" s="6">
        <v>52</v>
      </c>
    </row>
    <row r="736" spans="1:63" x14ac:dyDescent="0.35">
      <c r="A736" s="28">
        <v>730</v>
      </c>
      <c r="C736" s="18" t="s">
        <v>25</v>
      </c>
      <c r="D736" s="15">
        <v>540</v>
      </c>
      <c r="E736" s="19">
        <v>7</v>
      </c>
      <c r="F736" s="19">
        <v>34</v>
      </c>
      <c r="G736" s="19">
        <v>29</v>
      </c>
      <c r="H736" s="19">
        <v>397</v>
      </c>
      <c r="I736" s="19">
        <v>84</v>
      </c>
      <c r="J736" s="20">
        <v>49.629629629629626</v>
      </c>
      <c r="K736" s="20">
        <v>21</v>
      </c>
      <c r="L736" s="20">
        <v>9.2920353982300892</v>
      </c>
      <c r="M736" s="19">
        <v>0</v>
      </c>
      <c r="N736" s="20">
        <v>0</v>
      </c>
      <c r="O736" s="20">
        <v>24</v>
      </c>
      <c r="P736" s="20">
        <v>83.333333333333343</v>
      </c>
      <c r="Q736" s="20">
        <v>10.997963340122199</v>
      </c>
      <c r="R736" s="19">
        <v>0</v>
      </c>
      <c r="S736" s="20">
        <v>0</v>
      </c>
      <c r="T736" s="19">
        <v>4</v>
      </c>
      <c r="U736" s="20">
        <v>57.142857142857139</v>
      </c>
      <c r="V736" s="19">
        <v>0</v>
      </c>
      <c r="W736" s="20">
        <v>0</v>
      </c>
      <c r="X736" s="19">
        <v>4</v>
      </c>
      <c r="Y736" s="20">
        <v>28.571428571428569</v>
      </c>
      <c r="Z736" s="20">
        <v>18.942731277533039</v>
      </c>
      <c r="AA736" s="20">
        <v>66.079295154185019</v>
      </c>
      <c r="AB736" s="19">
        <v>19</v>
      </c>
      <c r="AC736" s="20">
        <v>5.6213017751479288</v>
      </c>
      <c r="AD736" s="20">
        <v>86.910994764397913</v>
      </c>
      <c r="AE736" s="20">
        <v>72.307692307692307</v>
      </c>
      <c r="AF736" s="20">
        <v>60</v>
      </c>
      <c r="AG736" s="20">
        <v>84.838709677419359</v>
      </c>
      <c r="AH736" s="20">
        <v>24.840764331210192</v>
      </c>
      <c r="AI736" s="20">
        <v>43.949044585987259</v>
      </c>
      <c r="AJ736" s="3">
        <v>907.14285714285711</v>
      </c>
      <c r="AK736" s="6">
        <v>232</v>
      </c>
      <c r="AL736" s="6">
        <v>198</v>
      </c>
      <c r="AM736" s="6">
        <v>42</v>
      </c>
      <c r="AN736" s="6">
        <v>16</v>
      </c>
      <c r="AO736" s="6">
        <v>0</v>
      </c>
      <c r="AP736" s="6">
        <v>0</v>
      </c>
      <c r="AQ736" s="6">
        <v>44</v>
      </c>
      <c r="AR736" s="6">
        <v>94</v>
      </c>
      <c r="AS736" s="6">
        <v>17.537313432835823</v>
      </c>
      <c r="AT736" s="138">
        <v>0</v>
      </c>
      <c r="AU736" s="138">
        <v>0</v>
      </c>
      <c r="AV736" s="138">
        <v>3</v>
      </c>
      <c r="AW736" s="138">
        <v>10</v>
      </c>
      <c r="AX736" s="138">
        <v>13</v>
      </c>
      <c r="AY736" s="6">
        <v>43.217054263565892</v>
      </c>
      <c r="AZ736" s="6">
        <v>0</v>
      </c>
      <c r="BA736" s="6">
        <v>0</v>
      </c>
      <c r="BB736" s="6">
        <v>17</v>
      </c>
      <c r="BC736" s="6">
        <v>22</v>
      </c>
      <c r="BD736" s="6">
        <v>4.1044776119402986</v>
      </c>
      <c r="BE736" s="6">
        <v>0</v>
      </c>
      <c r="BF736" s="6">
        <v>0</v>
      </c>
      <c r="BG736" s="6">
        <v>18</v>
      </c>
      <c r="BH736" s="6">
        <v>4.6035805626598467</v>
      </c>
      <c r="BI736" s="6">
        <v>0</v>
      </c>
      <c r="BJ736" s="6">
        <v>0</v>
      </c>
      <c r="BK736" s="6">
        <v>29</v>
      </c>
    </row>
    <row r="737" spans="1:63" x14ac:dyDescent="0.35">
      <c r="A737" s="28">
        <v>731</v>
      </c>
      <c r="C737" s="18" t="s">
        <v>11</v>
      </c>
      <c r="D737" s="15">
        <v>273</v>
      </c>
      <c r="E737" s="19">
        <v>3</v>
      </c>
      <c r="F737" s="19">
        <v>19</v>
      </c>
      <c r="G737" s="19">
        <v>44</v>
      </c>
      <c r="H737" s="19">
        <v>157</v>
      </c>
      <c r="I737" s="19">
        <v>3</v>
      </c>
      <c r="J737" s="20">
        <v>56.36363636363636</v>
      </c>
      <c r="K737" s="20">
        <v>21</v>
      </c>
      <c r="L737" s="20">
        <v>16.535433070866144</v>
      </c>
      <c r="M737" s="19">
        <v>3</v>
      </c>
      <c r="N737" s="20">
        <v>16.666666666666664</v>
      </c>
      <c r="O737" s="20">
        <v>30</v>
      </c>
      <c r="P737" s="20">
        <v>100</v>
      </c>
      <c r="Q737" s="20">
        <v>17.318435754189945</v>
      </c>
      <c r="R737" s="19">
        <v>3</v>
      </c>
      <c r="S737" s="20">
        <v>13.043478260869565</v>
      </c>
      <c r="T737" s="19">
        <v>4</v>
      </c>
      <c r="U737" s="20">
        <v>100</v>
      </c>
      <c r="V737" s="19">
        <v>0</v>
      </c>
      <c r="W737" s="20">
        <v>0</v>
      </c>
      <c r="X737" s="19">
        <v>4</v>
      </c>
      <c r="Y737" s="20">
        <v>16</v>
      </c>
      <c r="Z737" s="20">
        <v>23.076923076923077</v>
      </c>
      <c r="AA737" s="20">
        <v>16.239316239316238</v>
      </c>
      <c r="AB737" s="19">
        <v>34</v>
      </c>
      <c r="AC737" s="20">
        <v>34.343434343434339</v>
      </c>
      <c r="AD737" s="20">
        <v>51.470588235294116</v>
      </c>
      <c r="AE737" s="20">
        <v>25</v>
      </c>
      <c r="AF737" s="20">
        <v>27.27272727272727</v>
      </c>
      <c r="AG737" s="20">
        <v>40</v>
      </c>
      <c r="AH737" s="20">
        <v>35.483870967741936</v>
      </c>
      <c r="AI737" s="20">
        <v>20.967741935483872</v>
      </c>
      <c r="AJ737" s="3">
        <v>299</v>
      </c>
      <c r="AK737" s="6">
        <v>0</v>
      </c>
      <c r="AL737" s="6">
        <v>90</v>
      </c>
      <c r="AM737" s="6">
        <v>0</v>
      </c>
      <c r="AN737" s="6">
        <v>122</v>
      </c>
      <c r="AO737" s="6">
        <v>0</v>
      </c>
      <c r="AP737" s="6">
        <v>0</v>
      </c>
      <c r="AQ737" s="6">
        <v>8</v>
      </c>
      <c r="AR737" s="6">
        <v>25</v>
      </c>
      <c r="AS737" s="6">
        <v>11.467889908256881</v>
      </c>
      <c r="AT737" s="138">
        <v>0</v>
      </c>
      <c r="AU737" s="138">
        <v>0</v>
      </c>
      <c r="AV737" s="138">
        <v>0</v>
      </c>
      <c r="AW737" s="138">
        <v>0</v>
      </c>
      <c r="AX737" s="138">
        <v>0</v>
      </c>
      <c r="AY737" s="6">
        <v>96.313364055299544</v>
      </c>
      <c r="AZ737" s="6">
        <v>0</v>
      </c>
      <c r="BA737" s="6">
        <v>0</v>
      </c>
      <c r="BB737" s="6">
        <v>0</v>
      </c>
      <c r="BC737" s="6">
        <v>30</v>
      </c>
      <c r="BD737" s="6">
        <v>13.82488479262673</v>
      </c>
      <c r="BE737" s="6">
        <v>3</v>
      </c>
      <c r="BF737" s="6">
        <v>7.1428571428571423</v>
      </c>
      <c r="BG737" s="6">
        <v>31</v>
      </c>
      <c r="BH737" s="6">
        <v>19.1358024691358</v>
      </c>
      <c r="BI737" s="6">
        <v>0</v>
      </c>
      <c r="BJ737" s="6">
        <v>0</v>
      </c>
      <c r="BK737" s="6">
        <v>44</v>
      </c>
    </row>
    <row r="738" spans="1:63" x14ac:dyDescent="0.35">
      <c r="A738" s="28">
        <v>732</v>
      </c>
      <c r="C738" s="18" t="s">
        <v>281</v>
      </c>
      <c r="D738" s="15">
        <v>83</v>
      </c>
      <c r="E738" s="19">
        <v>0</v>
      </c>
      <c r="F738" s="19">
        <v>0</v>
      </c>
      <c r="G738" s="19">
        <v>4</v>
      </c>
      <c r="H738" s="19">
        <v>57</v>
      </c>
      <c r="I738" s="19">
        <v>24</v>
      </c>
      <c r="J738" s="20">
        <v>57.831325301204814</v>
      </c>
      <c r="K738" s="20">
        <v>7</v>
      </c>
      <c r="L738" s="20">
        <v>21.212121212121211</v>
      </c>
      <c r="M738" s="19">
        <v>0</v>
      </c>
      <c r="N738" s="20">
        <v>0</v>
      </c>
      <c r="O738" s="20">
        <v>8</v>
      </c>
      <c r="P738" s="20">
        <v>100</v>
      </c>
      <c r="Q738" s="20">
        <v>55.405405405405403</v>
      </c>
      <c r="R738" s="19">
        <v>0</v>
      </c>
      <c r="S738" s="20">
        <v>0</v>
      </c>
      <c r="T738" s="19">
        <v>0</v>
      </c>
      <c r="U738" s="20">
        <v>0</v>
      </c>
      <c r="V738" s="19">
        <v>0</v>
      </c>
      <c r="W738" s="118">
        <v>0</v>
      </c>
      <c r="X738" s="118">
        <v>0</v>
      </c>
      <c r="Y738" s="118">
        <v>0</v>
      </c>
      <c r="Z738" s="20">
        <v>12.5</v>
      </c>
      <c r="AA738" s="20">
        <v>31.25</v>
      </c>
      <c r="AB738" s="19">
        <v>4</v>
      </c>
      <c r="AC738" s="20">
        <v>10.810810810810811</v>
      </c>
      <c r="AD738" s="20">
        <v>77.777777777777786</v>
      </c>
      <c r="AE738" s="20">
        <v>48.275862068965516</v>
      </c>
      <c r="AF738" s="20">
        <v>0</v>
      </c>
      <c r="AG738" s="20">
        <v>51.923076923076927</v>
      </c>
      <c r="AH738" s="20">
        <v>25</v>
      </c>
      <c r="AI738" s="20">
        <v>50</v>
      </c>
      <c r="AJ738" s="3">
        <v>410.71428571428572</v>
      </c>
      <c r="AK738" s="6">
        <v>18</v>
      </c>
      <c r="AL738" s="6">
        <v>46</v>
      </c>
      <c r="AM738" s="6">
        <v>0</v>
      </c>
      <c r="AN738" s="6">
        <v>0</v>
      </c>
      <c r="AO738" s="6">
        <v>0</v>
      </c>
      <c r="AP738" s="6">
        <v>3</v>
      </c>
      <c r="AQ738" s="6">
        <v>15</v>
      </c>
      <c r="AR738" s="6">
        <v>0</v>
      </c>
      <c r="AS738" s="6">
        <v>0</v>
      </c>
      <c r="AT738" s="138"/>
      <c r="AU738" s="138"/>
      <c r="AV738" s="138"/>
      <c r="AW738" s="138"/>
      <c r="AX738" s="138"/>
      <c r="AY738" s="6">
        <v>64.705882352941174</v>
      </c>
      <c r="AZ738" s="6">
        <v>0</v>
      </c>
      <c r="BA738" s="6">
        <v>0</v>
      </c>
      <c r="BB738" s="6">
        <v>12</v>
      </c>
      <c r="BC738" s="6">
        <v>35</v>
      </c>
      <c r="BD738" s="6">
        <v>42.168674698795186</v>
      </c>
      <c r="BE738" s="6">
        <v>0</v>
      </c>
      <c r="BF738" s="6">
        <v>0</v>
      </c>
      <c r="BG738" s="6">
        <v>17</v>
      </c>
      <c r="BH738" s="6">
        <v>29.82456140350877</v>
      </c>
      <c r="BI738" s="6">
        <v>15</v>
      </c>
      <c r="BJ738" s="6">
        <v>83.333333333333343</v>
      </c>
      <c r="BK738" s="6">
        <v>4</v>
      </c>
    </row>
    <row r="739" spans="1:63" x14ac:dyDescent="0.35">
      <c r="A739" s="28">
        <v>733</v>
      </c>
      <c r="C739" s="18" t="s">
        <v>14</v>
      </c>
      <c r="D739" s="15">
        <v>308</v>
      </c>
      <c r="E739" s="19">
        <v>0</v>
      </c>
      <c r="F739" s="19">
        <v>3</v>
      </c>
      <c r="G739" s="19">
        <v>9</v>
      </c>
      <c r="H739" s="19">
        <v>259</v>
      </c>
      <c r="I739" s="19">
        <v>38</v>
      </c>
      <c r="J739" s="20">
        <v>52.272727272727273</v>
      </c>
      <c r="K739" s="20">
        <v>18</v>
      </c>
      <c r="L739" s="20">
        <v>17.307692307692307</v>
      </c>
      <c r="M739" s="19">
        <v>0</v>
      </c>
      <c r="N739" s="20">
        <v>0</v>
      </c>
      <c r="O739" s="20">
        <v>37</v>
      </c>
      <c r="P739" s="20">
        <v>87.5</v>
      </c>
      <c r="Q739" s="20">
        <v>30.902777777777779</v>
      </c>
      <c r="R739" s="19">
        <v>0</v>
      </c>
      <c r="S739" s="20">
        <v>0</v>
      </c>
      <c r="T739" s="19">
        <v>0</v>
      </c>
      <c r="U739" s="20">
        <v>0</v>
      </c>
      <c r="V739" s="19">
        <v>0</v>
      </c>
      <c r="W739" s="118">
        <v>0</v>
      </c>
      <c r="X739" s="118">
        <v>0</v>
      </c>
      <c r="Y739" s="118">
        <v>0</v>
      </c>
      <c r="Z739" s="20">
        <v>22.549019607843139</v>
      </c>
      <c r="AA739" s="20">
        <v>43.137254901960787</v>
      </c>
      <c r="AB739" s="19">
        <v>11</v>
      </c>
      <c r="AC739" s="20">
        <v>6.5476190476190483</v>
      </c>
      <c r="AD739" s="20">
        <v>69.599999999999994</v>
      </c>
      <c r="AE739" s="20">
        <v>46.376811594202898</v>
      </c>
      <c r="AF739" s="20">
        <v>57.142857142857139</v>
      </c>
      <c r="AG739" s="20">
        <v>58.333333333333336</v>
      </c>
      <c r="AH739" s="20">
        <v>28.476821192052981</v>
      </c>
      <c r="AI739" s="20">
        <v>45.695364238410598</v>
      </c>
      <c r="AJ739" s="3">
        <v>601.25</v>
      </c>
      <c r="AK739" s="6">
        <v>0</v>
      </c>
      <c r="AL739" s="6">
        <v>8</v>
      </c>
      <c r="AM739" s="6">
        <v>0</v>
      </c>
      <c r="AN739" s="6">
        <v>179</v>
      </c>
      <c r="AO739" s="6">
        <v>0</v>
      </c>
      <c r="AP739" s="6">
        <v>0</v>
      </c>
      <c r="AQ739" s="6">
        <v>95</v>
      </c>
      <c r="AR739" s="6">
        <v>16</v>
      </c>
      <c r="AS739" s="6">
        <v>5.4421768707482991</v>
      </c>
      <c r="AT739" s="138">
        <v>0</v>
      </c>
      <c r="AU739" s="138">
        <v>0</v>
      </c>
      <c r="AV739" s="138">
        <v>0</v>
      </c>
      <c r="AW739" s="138">
        <v>0</v>
      </c>
      <c r="AX739" s="138">
        <v>0</v>
      </c>
      <c r="AY739" s="6">
        <v>51.34228187919463</v>
      </c>
      <c r="AZ739" s="6">
        <v>5</v>
      </c>
      <c r="BA739" s="6">
        <v>4.7619047619047619</v>
      </c>
      <c r="BB739" s="6">
        <v>10</v>
      </c>
      <c r="BC739" s="6">
        <v>59</v>
      </c>
      <c r="BD739" s="6">
        <v>19.344262295081968</v>
      </c>
      <c r="BE739" s="6">
        <v>0</v>
      </c>
      <c r="BF739" s="6">
        <v>0</v>
      </c>
      <c r="BG739" s="6">
        <v>45</v>
      </c>
      <c r="BH739" s="6">
        <v>16.917293233082706</v>
      </c>
      <c r="BI739" s="6">
        <v>19</v>
      </c>
      <c r="BJ739" s="6">
        <v>52.777777777777779</v>
      </c>
      <c r="BK739" s="6">
        <v>9</v>
      </c>
    </row>
    <row r="740" spans="1:63" x14ac:dyDescent="0.35">
      <c r="A740" s="28">
        <v>734</v>
      </c>
      <c r="C740" s="18" t="s">
        <v>18</v>
      </c>
      <c r="D740" s="15">
        <v>2324</v>
      </c>
      <c r="E740" s="19">
        <v>18</v>
      </c>
      <c r="F740" s="19">
        <v>75</v>
      </c>
      <c r="G740" s="19">
        <v>131</v>
      </c>
      <c r="H740" s="19">
        <v>1725</v>
      </c>
      <c r="I740" s="19">
        <v>394</v>
      </c>
      <c r="J740" s="20">
        <v>57.659208261617898</v>
      </c>
      <c r="K740" s="20">
        <v>94</v>
      </c>
      <c r="L740" s="20">
        <v>12.841530054644808</v>
      </c>
      <c r="M740" s="19">
        <v>0</v>
      </c>
      <c r="N740" s="20">
        <v>0</v>
      </c>
      <c r="O740" s="20">
        <v>220</v>
      </c>
      <c r="P740" s="20">
        <v>84.090909090909093</v>
      </c>
      <c r="Q740" s="20">
        <v>30.398899587345259</v>
      </c>
      <c r="R740" s="19">
        <v>3</v>
      </c>
      <c r="S740" s="20">
        <v>3.79746835443038</v>
      </c>
      <c r="T740" s="19">
        <v>0</v>
      </c>
      <c r="U740" s="20">
        <v>0</v>
      </c>
      <c r="V740" s="19">
        <v>3</v>
      </c>
      <c r="W740" s="20">
        <v>6.9767441860465116</v>
      </c>
      <c r="X740" s="19">
        <v>3</v>
      </c>
      <c r="Y740" s="20">
        <v>4.1666666666666661</v>
      </c>
      <c r="Z740" s="20">
        <v>15.512465373961218</v>
      </c>
      <c r="AA740" s="20">
        <v>53.18559556786704</v>
      </c>
      <c r="AB740" s="19">
        <v>127</v>
      </c>
      <c r="AC740" s="20">
        <v>10.063391442155309</v>
      </c>
      <c r="AD740" s="20">
        <v>72.328767123287676</v>
      </c>
      <c r="AE740" s="20">
        <v>56.596173212487408</v>
      </c>
      <c r="AF740" s="20">
        <v>50</v>
      </c>
      <c r="AG740" s="20">
        <v>64.817232375979117</v>
      </c>
      <c r="AH740" s="20">
        <v>33.756805807622506</v>
      </c>
      <c r="AI740" s="20">
        <v>36.025408348457347</v>
      </c>
      <c r="AJ740" s="3">
        <v>468.28193832599118</v>
      </c>
      <c r="AK740" s="6">
        <v>921</v>
      </c>
      <c r="AL740" s="6">
        <v>709</v>
      </c>
      <c r="AM740" s="6">
        <v>0</v>
      </c>
      <c r="AN740" s="6">
        <v>0</v>
      </c>
      <c r="AO740" s="6">
        <v>0</v>
      </c>
      <c r="AP740" s="6">
        <v>4</v>
      </c>
      <c r="AQ740" s="6">
        <v>606</v>
      </c>
      <c r="AR740" s="6">
        <v>272</v>
      </c>
      <c r="AS740" s="6">
        <v>12.13743864346274</v>
      </c>
      <c r="AT740" s="138">
        <v>8</v>
      </c>
      <c r="AU740" s="138">
        <v>0</v>
      </c>
      <c r="AV740" s="138">
        <v>10</v>
      </c>
      <c r="AW740" s="138">
        <v>4</v>
      </c>
      <c r="AX740" s="138">
        <v>22</v>
      </c>
      <c r="AY740" s="6">
        <v>31.482310792655621</v>
      </c>
      <c r="AZ740" s="6">
        <v>6</v>
      </c>
      <c r="BA740" s="6">
        <v>0.82872928176795579</v>
      </c>
      <c r="BB740" s="6">
        <v>62</v>
      </c>
      <c r="BC740" s="6">
        <v>836</v>
      </c>
      <c r="BD740" s="6">
        <v>36.174816096927735</v>
      </c>
      <c r="BE740" s="6">
        <v>14</v>
      </c>
      <c r="BF740" s="6">
        <v>10.606060606060606</v>
      </c>
      <c r="BG740" s="6">
        <v>501</v>
      </c>
      <c r="BH740" s="6">
        <v>29.110981987216732</v>
      </c>
      <c r="BI740" s="6">
        <v>304</v>
      </c>
      <c r="BJ740" s="6">
        <v>79.166666666666657</v>
      </c>
      <c r="BK740" s="6">
        <v>131</v>
      </c>
    </row>
    <row r="741" spans="1:63" x14ac:dyDescent="0.35">
      <c r="A741" s="28">
        <v>735</v>
      </c>
      <c r="C741" s="18"/>
      <c r="D741" s="15"/>
      <c r="E741" s="19"/>
      <c r="F741" s="19"/>
      <c r="G741" s="19"/>
      <c r="H741" s="19"/>
      <c r="I741" s="19"/>
      <c r="J741" s="20"/>
      <c r="K741" s="20"/>
      <c r="L741" s="20"/>
      <c r="M741" s="19"/>
      <c r="N741" s="20"/>
      <c r="O741" s="20"/>
      <c r="P741" s="20"/>
      <c r="Q741" s="20"/>
      <c r="R741" s="19"/>
      <c r="S741" s="20"/>
      <c r="T741" s="19">
        <v>39</v>
      </c>
      <c r="U741" s="20">
        <v>8.5526315789473681</v>
      </c>
      <c r="V741" s="19">
        <v>50</v>
      </c>
      <c r="W741" s="20">
        <v>10.2880658436214</v>
      </c>
      <c r="X741" s="19">
        <v>87</v>
      </c>
      <c r="Y741" s="20">
        <v>9.1869060190073917</v>
      </c>
      <c r="Z741" s="20">
        <v>16.300395256916996</v>
      </c>
      <c r="AA741" s="20">
        <v>61.833992094861657</v>
      </c>
      <c r="AB741" s="19">
        <v>917</v>
      </c>
      <c r="AC741" s="20">
        <v>9.7480599553523977</v>
      </c>
      <c r="AD741" s="20">
        <v>76.860254083484563</v>
      </c>
      <c r="AE741" s="20">
        <v>59.506252003847379</v>
      </c>
      <c r="AF741" s="20">
        <v>56.93601120971509</v>
      </c>
      <c r="AG741" s="20">
        <v>70.645961393292353</v>
      </c>
      <c r="AH741" s="20">
        <v>26.073361395069149</v>
      </c>
      <c r="AI741" s="20">
        <v>42.573662056524356</v>
      </c>
      <c r="AJ741" s="3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>
        <v>65.413533834586474</v>
      </c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</row>
    <row r="742" spans="1:63" x14ac:dyDescent="0.35">
      <c r="A742" s="28">
        <v>736</v>
      </c>
      <c r="B742" s="21" t="s">
        <v>51</v>
      </c>
      <c r="C742" s="18" t="s">
        <v>26</v>
      </c>
      <c r="D742" s="15">
        <v>101</v>
      </c>
      <c r="E742" s="19">
        <v>0</v>
      </c>
      <c r="F742" s="19">
        <v>9</v>
      </c>
      <c r="G742" s="19">
        <v>22</v>
      </c>
      <c r="H742" s="19">
        <v>70</v>
      </c>
      <c r="I742" s="19">
        <v>0</v>
      </c>
      <c r="J742" s="20">
        <v>42.574257425742573</v>
      </c>
      <c r="K742" s="20">
        <v>7</v>
      </c>
      <c r="L742" s="20">
        <v>12.727272727272727</v>
      </c>
      <c r="M742" s="19">
        <v>7</v>
      </c>
      <c r="N742" s="20">
        <v>53.846153846153847</v>
      </c>
      <c r="O742" s="20">
        <v>3</v>
      </c>
      <c r="P742" s="20">
        <v>100</v>
      </c>
      <c r="Q742" s="20">
        <v>39.325842696629216</v>
      </c>
      <c r="R742" s="19">
        <v>0</v>
      </c>
      <c r="S742" s="20">
        <v>0</v>
      </c>
      <c r="T742" s="19">
        <v>0</v>
      </c>
      <c r="U742" s="20">
        <v>0</v>
      </c>
      <c r="V742" s="19">
        <v>0</v>
      </c>
      <c r="W742" s="20">
        <v>0</v>
      </c>
      <c r="X742" s="19">
        <v>3</v>
      </c>
      <c r="Y742" s="20">
        <v>50</v>
      </c>
      <c r="Z742" s="20">
        <v>20</v>
      </c>
      <c r="AA742" s="20">
        <v>25.454545454545453</v>
      </c>
      <c r="AB742" s="19">
        <v>9</v>
      </c>
      <c r="AC742" s="20">
        <v>16.071428571428573</v>
      </c>
      <c r="AD742" s="20">
        <v>75</v>
      </c>
      <c r="AE742" s="20">
        <v>39.393939393939391</v>
      </c>
      <c r="AF742" s="20">
        <v>41.666666666666671</v>
      </c>
      <c r="AG742" s="20">
        <v>62.745098039215684</v>
      </c>
      <c r="AH742" s="20">
        <v>40.476190476190474</v>
      </c>
      <c r="AI742" s="20">
        <v>35.714285714285715</v>
      </c>
      <c r="AJ742" s="3">
        <v>375</v>
      </c>
      <c r="AK742" s="6">
        <v>0</v>
      </c>
      <c r="AL742" s="6">
        <v>0</v>
      </c>
      <c r="AM742" s="6">
        <v>0</v>
      </c>
      <c r="AN742" s="6">
        <v>90</v>
      </c>
      <c r="AO742" s="6">
        <v>0</v>
      </c>
      <c r="AP742" s="6">
        <v>0</v>
      </c>
      <c r="AQ742" s="6">
        <v>10</v>
      </c>
      <c r="AR742" s="6">
        <v>22</v>
      </c>
      <c r="AS742" s="6">
        <v>24.175824175824175</v>
      </c>
      <c r="AT742" s="138">
        <v>3</v>
      </c>
      <c r="AU742" s="138">
        <v>1</v>
      </c>
      <c r="AV742" s="138">
        <v>0</v>
      </c>
      <c r="AW742" s="138">
        <v>0</v>
      </c>
      <c r="AX742" s="138">
        <v>4</v>
      </c>
      <c r="AY742" s="6">
        <v>74.193548387096769</v>
      </c>
      <c r="AZ742" s="6">
        <v>0</v>
      </c>
      <c r="BA742" s="6">
        <v>0</v>
      </c>
      <c r="BB742" s="6">
        <v>0</v>
      </c>
      <c r="BC742" s="6">
        <v>15</v>
      </c>
      <c r="BD742" s="6">
        <v>15.625</v>
      </c>
      <c r="BE742" s="6">
        <v>0</v>
      </c>
      <c r="BF742" s="6">
        <v>0</v>
      </c>
      <c r="BG742" s="6">
        <v>16</v>
      </c>
      <c r="BH742" s="6">
        <v>24.242424242424242</v>
      </c>
      <c r="BI742" s="6">
        <v>0</v>
      </c>
      <c r="BJ742" s="6">
        <v>0</v>
      </c>
      <c r="BK742" s="6">
        <v>22</v>
      </c>
    </row>
    <row r="743" spans="1:63" x14ac:dyDescent="0.35">
      <c r="A743" s="28">
        <v>737</v>
      </c>
      <c r="C743" s="18" t="s">
        <v>22</v>
      </c>
      <c r="D743" s="15">
        <v>531</v>
      </c>
      <c r="E743" s="19">
        <v>13</v>
      </c>
      <c r="F743" s="19">
        <v>55</v>
      </c>
      <c r="G743" s="19">
        <v>44</v>
      </c>
      <c r="H743" s="19">
        <v>424</v>
      </c>
      <c r="I743" s="19">
        <v>3</v>
      </c>
      <c r="J743" s="20">
        <v>48.022598870056498</v>
      </c>
      <c r="K743" s="20">
        <v>18</v>
      </c>
      <c r="L743" s="20">
        <v>5.1136363636363642</v>
      </c>
      <c r="M743" s="19">
        <v>0</v>
      </c>
      <c r="N743" s="20">
        <v>0</v>
      </c>
      <c r="O743" s="20">
        <v>11</v>
      </c>
      <c r="P743" s="20">
        <v>100</v>
      </c>
      <c r="Q743" s="20">
        <v>5.0328227571115978</v>
      </c>
      <c r="R743" s="19">
        <v>0</v>
      </c>
      <c r="S743" s="20">
        <v>0</v>
      </c>
      <c r="T743" s="19">
        <v>0</v>
      </c>
      <c r="U743" s="20">
        <v>0</v>
      </c>
      <c r="V743" s="19">
        <v>4</v>
      </c>
      <c r="W743" s="118">
        <v>30.76923076923077</v>
      </c>
      <c r="X743" s="118">
        <v>4</v>
      </c>
      <c r="Y743" s="118">
        <v>10.526315789473683</v>
      </c>
      <c r="Z743" s="20">
        <v>8.9855072463768124</v>
      </c>
      <c r="AA743" s="20">
        <v>70.724637681159422</v>
      </c>
      <c r="AB743" s="19">
        <v>40</v>
      </c>
      <c r="AC743" s="20">
        <v>12.618296529968454</v>
      </c>
      <c r="AD743" s="20">
        <v>77.027027027027032</v>
      </c>
      <c r="AE743" s="20">
        <v>43.005181347150256</v>
      </c>
      <c r="AF743" s="20">
        <v>51.020408163265309</v>
      </c>
      <c r="AG743" s="20">
        <v>65.217391304347828</v>
      </c>
      <c r="AH743" s="20">
        <v>29.962546816479403</v>
      </c>
      <c r="AI743" s="20">
        <v>36.704119850187269</v>
      </c>
      <c r="AJ743" s="3">
        <v>522.64150943396226</v>
      </c>
      <c r="AK743" s="6">
        <v>10</v>
      </c>
      <c r="AL743" s="6">
        <v>3</v>
      </c>
      <c r="AM743" s="6">
        <v>15</v>
      </c>
      <c r="AN743" s="6">
        <v>456</v>
      </c>
      <c r="AO743" s="6">
        <v>0</v>
      </c>
      <c r="AP743" s="6">
        <v>0</v>
      </c>
      <c r="AQ743" s="6">
        <v>23</v>
      </c>
      <c r="AR743" s="6">
        <v>147</v>
      </c>
      <c r="AS743" s="6">
        <v>27.84090909090909</v>
      </c>
      <c r="AT743" s="138">
        <v>2</v>
      </c>
      <c r="AU743" s="138">
        <v>0</v>
      </c>
      <c r="AV743" s="138">
        <v>1</v>
      </c>
      <c r="AW743" s="138">
        <v>12</v>
      </c>
      <c r="AX743" s="138">
        <v>15</v>
      </c>
      <c r="AY743" s="6">
        <v>67.96875</v>
      </c>
      <c r="AZ743" s="6">
        <v>3</v>
      </c>
      <c r="BA743" s="6">
        <v>0.85227272727272718</v>
      </c>
      <c r="BB743" s="6">
        <v>0</v>
      </c>
      <c r="BC743" s="6">
        <v>37</v>
      </c>
      <c r="BD743" s="6">
        <v>7.1566731141199229</v>
      </c>
      <c r="BE743" s="6">
        <v>0</v>
      </c>
      <c r="BF743" s="6">
        <v>0</v>
      </c>
      <c r="BG743" s="6">
        <v>26</v>
      </c>
      <c r="BH743" s="6">
        <v>6.3260340632603409</v>
      </c>
      <c r="BI743" s="6">
        <v>0</v>
      </c>
      <c r="BJ743" s="6">
        <v>0</v>
      </c>
      <c r="BK743" s="6">
        <v>44</v>
      </c>
    </row>
    <row r="744" spans="1:63" x14ac:dyDescent="0.35">
      <c r="A744" s="28">
        <v>738</v>
      </c>
      <c r="C744" s="18" t="s">
        <v>134</v>
      </c>
      <c r="D744" s="15">
        <v>151</v>
      </c>
      <c r="E744" s="19">
        <v>0</v>
      </c>
      <c r="F744" s="19">
        <v>0</v>
      </c>
      <c r="G744" s="19">
        <v>7</v>
      </c>
      <c r="H744" s="19">
        <v>120</v>
      </c>
      <c r="I744" s="19">
        <v>27</v>
      </c>
      <c r="J744" s="20">
        <v>56.29139072847682</v>
      </c>
      <c r="K744" s="20">
        <v>5</v>
      </c>
      <c r="L744" s="20">
        <v>7.2463768115942031</v>
      </c>
      <c r="M744" s="19">
        <v>0</v>
      </c>
      <c r="N744" s="20">
        <v>0</v>
      </c>
      <c r="O744" s="20">
        <v>10</v>
      </c>
      <c r="P744" s="20">
        <v>50</v>
      </c>
      <c r="Q744" s="20">
        <v>11.111111111111111</v>
      </c>
      <c r="R744" s="19">
        <v>0</v>
      </c>
      <c r="S744" s="20">
        <v>0</v>
      </c>
      <c r="T744" s="19">
        <v>0</v>
      </c>
      <c r="U744" s="20">
        <v>0</v>
      </c>
      <c r="V744" s="19">
        <v>0</v>
      </c>
      <c r="W744" s="118">
        <v>0</v>
      </c>
      <c r="X744" s="118">
        <v>0</v>
      </c>
      <c r="Y744" s="118">
        <v>0</v>
      </c>
      <c r="Z744" s="20">
        <v>17.910447761194028</v>
      </c>
      <c r="AA744" s="20">
        <v>59.701492537313428</v>
      </c>
      <c r="AB744" s="19">
        <v>8</v>
      </c>
      <c r="AC744" s="20">
        <v>8.0808080808080813</v>
      </c>
      <c r="AD744" s="20">
        <v>85.18518518518519</v>
      </c>
      <c r="AE744" s="20">
        <v>70.3125</v>
      </c>
      <c r="AF744" s="20">
        <v>100</v>
      </c>
      <c r="AG744" s="20">
        <v>75.206611570247944</v>
      </c>
      <c r="AH744" s="20">
        <v>33.684210526315788</v>
      </c>
      <c r="AI744" s="20">
        <v>35.789473684210527</v>
      </c>
      <c r="AJ744" s="3">
        <v>700</v>
      </c>
      <c r="AK744" s="6">
        <v>0</v>
      </c>
      <c r="AL744" s="6">
        <v>52</v>
      </c>
      <c r="AM744" s="6">
        <v>0</v>
      </c>
      <c r="AN744" s="6">
        <v>32</v>
      </c>
      <c r="AO744" s="6">
        <v>0</v>
      </c>
      <c r="AP744" s="6">
        <v>0</v>
      </c>
      <c r="AQ744" s="6">
        <v>53</v>
      </c>
      <c r="AR744" s="6">
        <v>7</v>
      </c>
      <c r="AS744" s="6">
        <v>4.5454545454545459</v>
      </c>
      <c r="AT744" s="138">
        <v>1</v>
      </c>
      <c r="AU744" s="138">
        <v>0</v>
      </c>
      <c r="AV744" s="138">
        <v>0</v>
      </c>
      <c r="AW744" s="138">
        <v>1</v>
      </c>
      <c r="AX744" s="138">
        <v>2</v>
      </c>
      <c r="AY744" s="6">
        <v>35.374149659863946</v>
      </c>
      <c r="AZ744" s="6">
        <v>0</v>
      </c>
      <c r="BA744" s="6">
        <v>0</v>
      </c>
      <c r="BB744" s="6">
        <v>10</v>
      </c>
      <c r="BC744" s="6">
        <v>20</v>
      </c>
      <c r="BD744" s="6">
        <v>13.333333333333334</v>
      </c>
      <c r="BE744" s="6">
        <v>0</v>
      </c>
      <c r="BF744" s="6">
        <v>0</v>
      </c>
      <c r="BG744" s="6">
        <v>11</v>
      </c>
      <c r="BH744" s="6">
        <v>9.2436974789915975</v>
      </c>
      <c r="BI744" s="6">
        <v>8</v>
      </c>
      <c r="BJ744" s="6">
        <v>30.76923076923077</v>
      </c>
      <c r="BK744" s="6">
        <v>7</v>
      </c>
    </row>
    <row r="745" spans="1:63" x14ac:dyDescent="0.35">
      <c r="A745" s="28">
        <v>739</v>
      </c>
      <c r="C745" s="18" t="s">
        <v>137</v>
      </c>
      <c r="D745" s="15">
        <v>111</v>
      </c>
      <c r="E745" s="19">
        <v>0</v>
      </c>
      <c r="F745" s="19">
        <v>4</v>
      </c>
      <c r="G745" s="19">
        <v>17</v>
      </c>
      <c r="H745" s="19">
        <v>76</v>
      </c>
      <c r="I745" s="19">
        <v>14</v>
      </c>
      <c r="J745" s="20">
        <v>48.648648648648653</v>
      </c>
      <c r="K745" s="20">
        <v>0</v>
      </c>
      <c r="L745" s="20">
        <v>0</v>
      </c>
      <c r="M745" s="19">
        <v>0</v>
      </c>
      <c r="N745" s="20">
        <v>0</v>
      </c>
      <c r="O745" s="20">
        <v>3</v>
      </c>
      <c r="P745" s="20">
        <v>100</v>
      </c>
      <c r="Q745" s="20">
        <v>38.541666666666671</v>
      </c>
      <c r="R745" s="19">
        <v>0</v>
      </c>
      <c r="S745" s="20">
        <v>0</v>
      </c>
      <c r="T745" s="19">
        <v>0</v>
      </c>
      <c r="U745" s="20">
        <v>0</v>
      </c>
      <c r="V745" s="19">
        <v>6</v>
      </c>
      <c r="W745" s="118">
        <v>66.666666666666657</v>
      </c>
      <c r="X745" s="19">
        <v>6</v>
      </c>
      <c r="Y745" s="20">
        <v>42.857142857142854</v>
      </c>
      <c r="Z745" s="20">
        <v>20.454545454545457</v>
      </c>
      <c r="AA745" s="20">
        <v>29.545454545454547</v>
      </c>
      <c r="AB745" s="19">
        <v>9</v>
      </c>
      <c r="AC745" s="20">
        <v>18.367346938775512</v>
      </c>
      <c r="AD745" s="20">
        <v>60.526315789473685</v>
      </c>
      <c r="AE745" s="20">
        <v>58.82352941176471</v>
      </c>
      <c r="AF745" s="20">
        <v>34.782608695652172</v>
      </c>
      <c r="AG745" s="20">
        <v>66.666666666666657</v>
      </c>
      <c r="AH745" s="20">
        <v>51.162790697674424</v>
      </c>
      <c r="AI745" s="20">
        <v>18.604651162790699</v>
      </c>
      <c r="AJ745" s="3">
        <v>392.85714285714289</v>
      </c>
      <c r="AK745" s="6">
        <v>24</v>
      </c>
      <c r="AL745" s="6">
        <v>18</v>
      </c>
      <c r="AM745" s="6">
        <v>0</v>
      </c>
      <c r="AN745" s="6">
        <v>59</v>
      </c>
      <c r="AO745" s="6">
        <v>0</v>
      </c>
      <c r="AP745" s="6">
        <v>0</v>
      </c>
      <c r="AQ745" s="6">
        <v>4</v>
      </c>
      <c r="AR745" s="6">
        <v>42</v>
      </c>
      <c r="AS745" s="6">
        <v>39.622641509433961</v>
      </c>
      <c r="AT745" s="138">
        <v>0</v>
      </c>
      <c r="AU745" s="138">
        <v>1</v>
      </c>
      <c r="AV745" s="138">
        <v>0</v>
      </c>
      <c r="AW745" s="138">
        <v>0</v>
      </c>
      <c r="AX745" s="138">
        <v>1</v>
      </c>
      <c r="AY745" s="6">
        <v>60.377358490566039</v>
      </c>
      <c r="AZ745" s="6">
        <v>0</v>
      </c>
      <c r="BA745" s="6">
        <v>0</v>
      </c>
      <c r="BB745" s="6">
        <v>0</v>
      </c>
      <c r="BC745" s="6">
        <v>27</v>
      </c>
      <c r="BD745" s="6">
        <v>25</v>
      </c>
      <c r="BE745" s="6">
        <v>4</v>
      </c>
      <c r="BF745" s="6">
        <v>22.222222222222221</v>
      </c>
      <c r="BG745" s="6">
        <v>22</v>
      </c>
      <c r="BH745" s="6">
        <v>29.333333333333332</v>
      </c>
      <c r="BI745" s="6">
        <v>0</v>
      </c>
      <c r="BJ745" s="6">
        <v>0</v>
      </c>
      <c r="BK745" s="6">
        <v>17</v>
      </c>
    </row>
    <row r="746" spans="1:63" x14ac:dyDescent="0.35">
      <c r="A746" s="28">
        <v>740</v>
      </c>
      <c r="C746" s="18" t="s">
        <v>16</v>
      </c>
      <c r="D746" s="15">
        <v>49</v>
      </c>
      <c r="E746" s="19">
        <v>0</v>
      </c>
      <c r="F746" s="19">
        <v>0</v>
      </c>
      <c r="G746" s="19">
        <v>7</v>
      </c>
      <c r="H746" s="19">
        <v>35</v>
      </c>
      <c r="I746" s="19">
        <v>4</v>
      </c>
      <c r="J746" s="20">
        <v>46.938775510204081</v>
      </c>
      <c r="K746" s="20">
        <v>6</v>
      </c>
      <c r="L746" s="20">
        <v>35.294117647058826</v>
      </c>
      <c r="M746" s="19">
        <v>0</v>
      </c>
      <c r="N746" s="20">
        <v>0</v>
      </c>
      <c r="O746" s="20">
        <v>4</v>
      </c>
      <c r="P746" s="20">
        <v>100</v>
      </c>
      <c r="Q746" s="20">
        <v>12.5</v>
      </c>
      <c r="R746" s="19">
        <v>0</v>
      </c>
      <c r="S746" s="20">
        <v>0</v>
      </c>
      <c r="T746" s="19">
        <v>0</v>
      </c>
      <c r="U746" s="20">
        <v>0</v>
      </c>
      <c r="V746" s="19">
        <v>0</v>
      </c>
      <c r="W746" s="118">
        <v>0</v>
      </c>
      <c r="X746" s="19">
        <v>0</v>
      </c>
      <c r="Y746" s="118">
        <v>0</v>
      </c>
      <c r="Z746" s="20">
        <v>42.105263157894733</v>
      </c>
      <c r="AA746" s="20">
        <v>36.84210526315789</v>
      </c>
      <c r="AB746" s="19">
        <v>0</v>
      </c>
      <c r="AC746" s="20">
        <v>0</v>
      </c>
      <c r="AD746" s="20">
        <v>100</v>
      </c>
      <c r="AE746" s="20">
        <v>57.142857142857139</v>
      </c>
      <c r="AF746" s="20">
        <v>0</v>
      </c>
      <c r="AG746" s="20">
        <v>72</v>
      </c>
      <c r="AH746" s="20">
        <v>31.578947368421051</v>
      </c>
      <c r="AI746" s="20">
        <v>15.789473684210526</v>
      </c>
      <c r="AJ746" s="3">
        <v>575</v>
      </c>
      <c r="AK746" s="6">
        <v>39</v>
      </c>
      <c r="AL746" s="6">
        <v>6</v>
      </c>
      <c r="AM746" s="6">
        <v>0</v>
      </c>
      <c r="AN746" s="6">
        <v>0</v>
      </c>
      <c r="AO746" s="6">
        <v>0</v>
      </c>
      <c r="AP746" s="6">
        <v>0</v>
      </c>
      <c r="AQ746" s="6">
        <v>3</v>
      </c>
      <c r="AR746" s="6">
        <v>7</v>
      </c>
      <c r="AS746" s="6">
        <v>15.217391304347828</v>
      </c>
      <c r="AT746" s="138">
        <v>0</v>
      </c>
      <c r="AU746" s="138">
        <v>0</v>
      </c>
      <c r="AV746" s="138">
        <v>0</v>
      </c>
      <c r="AW746" s="138">
        <v>0</v>
      </c>
      <c r="AX746" s="138">
        <v>0</v>
      </c>
      <c r="AY746" s="6">
        <v>34.883720930232556</v>
      </c>
      <c r="AZ746" s="6">
        <v>0</v>
      </c>
      <c r="BA746" s="6">
        <v>0</v>
      </c>
      <c r="BB746" s="6">
        <v>0</v>
      </c>
      <c r="BC746" s="6">
        <v>7</v>
      </c>
      <c r="BD746" s="6">
        <v>15.909090909090908</v>
      </c>
      <c r="BE746" s="6">
        <v>0</v>
      </c>
      <c r="BF746" s="6">
        <v>0</v>
      </c>
      <c r="BG746" s="6">
        <v>4</v>
      </c>
      <c r="BH746" s="6">
        <v>12.5</v>
      </c>
      <c r="BI746" s="6">
        <v>4</v>
      </c>
      <c r="BJ746" s="6">
        <v>100</v>
      </c>
      <c r="BK746" s="6">
        <v>7</v>
      </c>
    </row>
    <row r="747" spans="1:63" x14ac:dyDescent="0.35">
      <c r="A747" s="28">
        <v>741</v>
      </c>
      <c r="C747" s="18" t="s">
        <v>138</v>
      </c>
      <c r="D747" s="15">
        <v>2665</v>
      </c>
      <c r="E747" s="19">
        <v>18</v>
      </c>
      <c r="F747" s="19">
        <v>65</v>
      </c>
      <c r="G747" s="19">
        <v>690</v>
      </c>
      <c r="H747" s="19">
        <v>1744</v>
      </c>
      <c r="I747" s="19">
        <v>165</v>
      </c>
      <c r="J747" s="20">
        <v>58.086303939962477</v>
      </c>
      <c r="K747" s="20">
        <v>56</v>
      </c>
      <c r="L747" s="20">
        <v>5.095541401273886</v>
      </c>
      <c r="M747" s="19">
        <v>6</v>
      </c>
      <c r="N747" s="20">
        <v>1.5873015873015872</v>
      </c>
      <c r="O747" s="20">
        <v>101</v>
      </c>
      <c r="P747" s="20">
        <v>85.576923076923066</v>
      </c>
      <c r="Q747" s="20">
        <v>9.8848749503771351</v>
      </c>
      <c r="R747" s="19">
        <v>10</v>
      </c>
      <c r="S747" s="20">
        <v>2.0202020202020203</v>
      </c>
      <c r="T747" s="19">
        <v>7</v>
      </c>
      <c r="U747" s="20">
        <v>3.4146341463414638</v>
      </c>
      <c r="V747" s="19">
        <v>21</v>
      </c>
      <c r="W747" s="20">
        <v>7.4204946996466434</v>
      </c>
      <c r="X747" s="19">
        <v>26</v>
      </c>
      <c r="Y747" s="20">
        <v>5.3388090349075972</v>
      </c>
      <c r="Z747" s="20">
        <v>10.594795539033457</v>
      </c>
      <c r="AA747" s="20">
        <v>70.167286245353154</v>
      </c>
      <c r="AB747" s="19">
        <v>198</v>
      </c>
      <c r="AC747" s="20">
        <v>14.265129682997118</v>
      </c>
      <c r="AD747" s="20">
        <v>68.567454798331013</v>
      </c>
      <c r="AE747" s="20">
        <v>57.509881422924906</v>
      </c>
      <c r="AF747" s="20">
        <v>36.734693877551024</v>
      </c>
      <c r="AG747" s="20">
        <v>71.022290545734052</v>
      </c>
      <c r="AH747" s="20">
        <v>26.410256410256412</v>
      </c>
      <c r="AI747" s="20">
        <v>41.282051282051277</v>
      </c>
      <c r="AJ747" s="3">
        <v>346.54255319148933</v>
      </c>
      <c r="AK747" s="6">
        <v>283</v>
      </c>
      <c r="AL747" s="6">
        <v>251</v>
      </c>
      <c r="AM747" s="6">
        <v>0</v>
      </c>
      <c r="AN747" s="6">
        <v>18</v>
      </c>
      <c r="AO747" s="6">
        <v>0</v>
      </c>
      <c r="AP747" s="6">
        <v>4</v>
      </c>
      <c r="AQ747" s="6">
        <v>1975</v>
      </c>
      <c r="AR747" s="6">
        <v>946</v>
      </c>
      <c r="AS747" s="6">
        <v>36.98201720093823</v>
      </c>
      <c r="AT747" s="138">
        <v>12</v>
      </c>
      <c r="AU747" s="138">
        <v>0</v>
      </c>
      <c r="AV747" s="138">
        <v>42</v>
      </c>
      <c r="AW747" s="138">
        <v>19</v>
      </c>
      <c r="AX747" s="138">
        <v>73</v>
      </c>
      <c r="AY747" s="6">
        <v>38.533178114086148</v>
      </c>
      <c r="AZ747" s="6">
        <v>8</v>
      </c>
      <c r="BA747" s="6">
        <v>0.73126142595978061</v>
      </c>
      <c r="BB747" s="6">
        <v>26</v>
      </c>
      <c r="BC747" s="6">
        <v>713</v>
      </c>
      <c r="BD747" s="6">
        <v>26.824680210684726</v>
      </c>
      <c r="BE747" s="6">
        <v>76</v>
      </c>
      <c r="BF747" s="6">
        <v>10.998552821997105</v>
      </c>
      <c r="BG747" s="6">
        <v>487</v>
      </c>
      <c r="BH747" s="6">
        <v>28.020713463751441</v>
      </c>
      <c r="BI747" s="6">
        <v>134</v>
      </c>
      <c r="BJ747" s="6">
        <v>80.722891566265062</v>
      </c>
      <c r="BK747" s="6">
        <v>690</v>
      </c>
    </row>
    <row r="748" spans="1:63" x14ac:dyDescent="0.35">
      <c r="A748" s="28">
        <v>742</v>
      </c>
      <c r="C748" s="18" t="s">
        <v>2</v>
      </c>
      <c r="D748" s="15">
        <v>24</v>
      </c>
      <c r="E748" s="19">
        <v>0</v>
      </c>
      <c r="F748" s="19">
        <v>0</v>
      </c>
      <c r="G748" s="19">
        <v>7</v>
      </c>
      <c r="H748" s="19">
        <v>18</v>
      </c>
      <c r="I748" s="19">
        <v>0</v>
      </c>
      <c r="J748" s="20">
        <v>37.5</v>
      </c>
      <c r="K748" s="20">
        <v>0</v>
      </c>
      <c r="L748" s="20">
        <v>0</v>
      </c>
      <c r="M748" s="19">
        <v>0</v>
      </c>
      <c r="N748" s="20">
        <v>0</v>
      </c>
      <c r="O748" s="20">
        <v>3</v>
      </c>
      <c r="P748" s="20">
        <v>0</v>
      </c>
      <c r="Q748" s="20">
        <v>30.434782608695656</v>
      </c>
      <c r="R748" s="19">
        <v>0</v>
      </c>
      <c r="S748" s="20">
        <v>0</v>
      </c>
      <c r="T748" s="19">
        <v>0</v>
      </c>
      <c r="U748" s="20">
        <v>0</v>
      </c>
      <c r="V748" s="19">
        <v>0</v>
      </c>
      <c r="W748" s="20">
        <v>0</v>
      </c>
      <c r="X748" s="19">
        <v>0</v>
      </c>
      <c r="Y748" s="20">
        <v>0</v>
      </c>
      <c r="Z748" s="20">
        <v>0</v>
      </c>
      <c r="AA748" s="20">
        <v>0</v>
      </c>
      <c r="AB748" s="19">
        <v>3</v>
      </c>
      <c r="AC748" s="20">
        <v>21.428571428571427</v>
      </c>
      <c r="AD748" s="20">
        <v>63.636363636363633</v>
      </c>
      <c r="AE748" s="20">
        <v>50</v>
      </c>
      <c r="AF748" s="20">
        <v>0</v>
      </c>
      <c r="AG748" s="20">
        <v>62.5</v>
      </c>
      <c r="AH748" s="20">
        <v>76.923076923076934</v>
      </c>
      <c r="AI748" s="20">
        <v>0</v>
      </c>
      <c r="AJ748" s="3">
        <v>712.5</v>
      </c>
      <c r="AK748" s="6">
        <v>0</v>
      </c>
      <c r="AL748" s="6">
        <v>24</v>
      </c>
      <c r="AM748" s="6">
        <v>0</v>
      </c>
      <c r="AN748" s="6">
        <v>0</v>
      </c>
      <c r="AO748" s="6">
        <v>0</v>
      </c>
      <c r="AP748" s="6">
        <v>0</v>
      </c>
      <c r="AQ748" s="6">
        <v>5</v>
      </c>
      <c r="AR748" s="6">
        <v>0</v>
      </c>
      <c r="AS748" s="6">
        <v>0</v>
      </c>
      <c r="AT748" s="138"/>
      <c r="AU748" s="138"/>
      <c r="AV748" s="138"/>
      <c r="AW748" s="138"/>
      <c r="AX748" s="138"/>
      <c r="AY748" s="6">
        <v>87.5</v>
      </c>
      <c r="AZ748" s="6">
        <v>0</v>
      </c>
      <c r="BA748" s="6">
        <v>0</v>
      </c>
      <c r="BB748" s="6">
        <v>0</v>
      </c>
      <c r="BC748" s="6">
        <v>0</v>
      </c>
      <c r="BD748" s="6">
        <v>0</v>
      </c>
      <c r="BE748" s="6">
        <v>0</v>
      </c>
      <c r="BF748" s="6">
        <v>0</v>
      </c>
      <c r="BG748" s="6">
        <v>0</v>
      </c>
      <c r="BH748" s="6">
        <v>0</v>
      </c>
      <c r="BI748" s="6">
        <v>0</v>
      </c>
      <c r="BJ748" s="6">
        <v>0</v>
      </c>
      <c r="BK748" s="6">
        <v>7</v>
      </c>
    </row>
    <row r="749" spans="1:63" x14ac:dyDescent="0.35">
      <c r="A749" s="28">
        <v>743</v>
      </c>
      <c r="C749" s="18" t="s">
        <v>6</v>
      </c>
      <c r="D749" s="15">
        <v>379</v>
      </c>
      <c r="E749" s="19">
        <v>0</v>
      </c>
      <c r="F749" s="19">
        <v>0</v>
      </c>
      <c r="G749" s="19">
        <v>0</v>
      </c>
      <c r="H749" s="19">
        <v>148</v>
      </c>
      <c r="I749" s="19">
        <v>228</v>
      </c>
      <c r="J749" s="20">
        <v>53.298153034300789</v>
      </c>
      <c r="K749" s="20">
        <v>0</v>
      </c>
      <c r="L749" s="20">
        <v>0</v>
      </c>
      <c r="M749" s="19">
        <v>0</v>
      </c>
      <c r="N749" s="20">
        <v>0</v>
      </c>
      <c r="O749" s="20">
        <v>38</v>
      </c>
      <c r="P749" s="20">
        <v>92.10526315789474</v>
      </c>
      <c r="Q749" s="20">
        <v>52.941176470588239</v>
      </c>
      <c r="R749" s="19">
        <v>0</v>
      </c>
      <c r="S749" s="20">
        <v>0</v>
      </c>
      <c r="T749" s="19">
        <v>0</v>
      </c>
      <c r="U749" s="20">
        <v>0</v>
      </c>
      <c r="V749" s="19">
        <v>0</v>
      </c>
      <c r="W749" s="20">
        <v>0</v>
      </c>
      <c r="X749" s="19">
        <v>0</v>
      </c>
      <c r="Y749" s="20">
        <v>0</v>
      </c>
      <c r="Z749" s="20">
        <v>24.137931034482758</v>
      </c>
      <c r="AA749" s="20">
        <v>48.275862068965516</v>
      </c>
      <c r="AB749" s="19">
        <v>6</v>
      </c>
      <c r="AC749" s="20">
        <v>5.1724137931034484</v>
      </c>
      <c r="AD749" s="20">
        <v>72.972972972972968</v>
      </c>
      <c r="AE749" s="20">
        <v>65.753424657534239</v>
      </c>
      <c r="AF749" s="20">
        <v>0</v>
      </c>
      <c r="AG749" s="20">
        <v>71.232876712328761</v>
      </c>
      <c r="AH749" s="20">
        <v>35.714285714285715</v>
      </c>
      <c r="AI749" s="20">
        <v>34.693877551020407</v>
      </c>
      <c r="AJ749" s="3">
        <v>432.35294117647061</v>
      </c>
      <c r="AK749" s="6">
        <v>0</v>
      </c>
      <c r="AL749" s="6">
        <v>325</v>
      </c>
      <c r="AM749" s="6">
        <v>0</v>
      </c>
      <c r="AN749" s="6">
        <v>0</v>
      </c>
      <c r="AO749" s="6">
        <v>0</v>
      </c>
      <c r="AP749" s="6">
        <v>0</v>
      </c>
      <c r="AQ749" s="6">
        <v>41</v>
      </c>
      <c r="AR749" s="6">
        <v>3</v>
      </c>
      <c r="AS749" s="6">
        <v>0.8310249307479225</v>
      </c>
      <c r="AT749" s="138">
        <v>0</v>
      </c>
      <c r="AU749" s="138">
        <v>0</v>
      </c>
      <c r="AV749" s="138">
        <v>0</v>
      </c>
      <c r="AW749" s="138">
        <v>0</v>
      </c>
      <c r="AX749" s="138">
        <v>0</v>
      </c>
      <c r="AY749" s="6">
        <v>12.427745664739884</v>
      </c>
      <c r="AZ749" s="6">
        <v>0</v>
      </c>
      <c r="BA749" s="6">
        <v>0</v>
      </c>
      <c r="BB749" s="6">
        <v>56</v>
      </c>
      <c r="BC749" s="6">
        <v>73</v>
      </c>
      <c r="BD749" s="6">
        <v>19.414893617021274</v>
      </c>
      <c r="BE749" s="6">
        <v>0</v>
      </c>
      <c r="BF749" s="6">
        <v>0</v>
      </c>
      <c r="BG749" s="6">
        <v>3</v>
      </c>
      <c r="BH749" s="6">
        <v>2.083333333333333</v>
      </c>
      <c r="BI749" s="6">
        <v>66</v>
      </c>
      <c r="BJ749" s="6">
        <v>29.464285714285715</v>
      </c>
      <c r="BK749" s="6">
        <v>0</v>
      </c>
    </row>
    <row r="750" spans="1:63" x14ac:dyDescent="0.35">
      <c r="A750" s="28">
        <v>744</v>
      </c>
      <c r="C750" s="18" t="s">
        <v>10</v>
      </c>
      <c r="D750" s="15">
        <v>601</v>
      </c>
      <c r="E750" s="19">
        <v>10</v>
      </c>
      <c r="F750" s="19">
        <v>33</v>
      </c>
      <c r="G750" s="19">
        <v>18</v>
      </c>
      <c r="H750" s="19">
        <v>259</v>
      </c>
      <c r="I750" s="19">
        <v>296</v>
      </c>
      <c r="J750" s="20">
        <v>50.74875207986689</v>
      </c>
      <c r="K750" s="20">
        <v>9</v>
      </c>
      <c r="L750" s="20">
        <v>8.8235294117647065</v>
      </c>
      <c r="M750" s="19">
        <v>0</v>
      </c>
      <c r="N750" s="20">
        <v>0</v>
      </c>
      <c r="O750" s="20">
        <v>47</v>
      </c>
      <c r="P750" s="20">
        <v>81.632653061224488</v>
      </c>
      <c r="Q750" s="20">
        <v>30.339321357285431</v>
      </c>
      <c r="R750" s="19">
        <v>0</v>
      </c>
      <c r="S750" s="20">
        <v>0</v>
      </c>
      <c r="T750" s="19">
        <v>0</v>
      </c>
      <c r="U750" s="20">
        <v>0</v>
      </c>
      <c r="V750" s="19">
        <v>0</v>
      </c>
      <c r="W750" s="20">
        <v>0</v>
      </c>
      <c r="X750" s="19">
        <v>0</v>
      </c>
      <c r="Y750" s="20">
        <v>0</v>
      </c>
      <c r="Z750" s="20">
        <v>12.5</v>
      </c>
      <c r="AA750" s="20">
        <v>73.958333333333343</v>
      </c>
      <c r="AB750" s="19">
        <v>13</v>
      </c>
      <c r="AC750" s="20">
        <v>7.878787878787878</v>
      </c>
      <c r="AD750" s="20">
        <v>72.857142857142847</v>
      </c>
      <c r="AE750" s="20">
        <v>43.362831858407077</v>
      </c>
      <c r="AF750" s="20">
        <v>56.000000000000007</v>
      </c>
      <c r="AG750" s="20">
        <v>61.79245283018868</v>
      </c>
      <c r="AH750" s="20">
        <v>26.582278481012654</v>
      </c>
      <c r="AI750" s="20">
        <v>45.569620253164558</v>
      </c>
      <c r="AJ750" s="3">
        <v>437.63440860215053</v>
      </c>
      <c r="AK750" s="6">
        <v>0</v>
      </c>
      <c r="AL750" s="6">
        <v>394</v>
      </c>
      <c r="AM750" s="6">
        <v>0</v>
      </c>
      <c r="AN750" s="6">
        <v>147</v>
      </c>
      <c r="AO750" s="6">
        <v>3</v>
      </c>
      <c r="AP750" s="6">
        <v>0</v>
      </c>
      <c r="AQ750" s="6">
        <v>32</v>
      </c>
      <c r="AR750" s="6">
        <v>59</v>
      </c>
      <c r="AS750" s="6">
        <v>10.22530329289428</v>
      </c>
      <c r="AT750" s="138">
        <v>8</v>
      </c>
      <c r="AU750" s="138">
        <v>0</v>
      </c>
      <c r="AV750" s="138">
        <v>1</v>
      </c>
      <c r="AW750" s="138">
        <v>27</v>
      </c>
      <c r="AX750" s="138">
        <v>36</v>
      </c>
      <c r="AY750" s="6">
        <v>30.990990990990991</v>
      </c>
      <c r="AZ750" s="6">
        <v>5</v>
      </c>
      <c r="BA750" s="6">
        <v>4.8543689320388346</v>
      </c>
      <c r="BB750" s="6">
        <v>81</v>
      </c>
      <c r="BC750" s="6">
        <v>39</v>
      </c>
      <c r="BD750" s="6">
        <v>6.5108514190317202</v>
      </c>
      <c r="BE750" s="6">
        <v>0</v>
      </c>
      <c r="BF750" s="6">
        <v>0</v>
      </c>
      <c r="BG750" s="6">
        <v>9</v>
      </c>
      <c r="BH750" s="6">
        <v>3.5573122529644272</v>
      </c>
      <c r="BI750" s="6">
        <v>25</v>
      </c>
      <c r="BJ750" s="6">
        <v>8.5616438356164384</v>
      </c>
      <c r="BK750" s="6">
        <v>18</v>
      </c>
    </row>
    <row r="751" spans="1:63" x14ac:dyDescent="0.35">
      <c r="A751" s="28">
        <v>745</v>
      </c>
      <c r="C751" s="18" t="s">
        <v>277</v>
      </c>
      <c r="D751" s="15">
        <v>75</v>
      </c>
      <c r="E751" s="19">
        <v>0</v>
      </c>
      <c r="F751" s="19">
        <v>9</v>
      </c>
      <c r="G751" s="19">
        <v>21</v>
      </c>
      <c r="H751" s="19">
        <v>56</v>
      </c>
      <c r="I751" s="19">
        <v>0</v>
      </c>
      <c r="J751" s="20">
        <v>61.333333333333329</v>
      </c>
      <c r="K751" s="20">
        <v>5</v>
      </c>
      <c r="L751" s="20">
        <v>18.518518518518519</v>
      </c>
      <c r="M751" s="19">
        <v>0</v>
      </c>
      <c r="N751" s="20">
        <v>0</v>
      </c>
      <c r="O751" s="20">
        <v>13</v>
      </c>
      <c r="P751" s="20">
        <v>100</v>
      </c>
      <c r="Q751" s="20">
        <v>18.181818181818183</v>
      </c>
      <c r="R751" s="19">
        <v>0</v>
      </c>
      <c r="S751" s="20">
        <v>0</v>
      </c>
      <c r="T751" s="19">
        <v>0</v>
      </c>
      <c r="U751" s="20">
        <v>0</v>
      </c>
      <c r="V751" s="19">
        <v>5</v>
      </c>
      <c r="W751" s="20">
        <v>55.555555555555557</v>
      </c>
      <c r="X751" s="19">
        <v>5</v>
      </c>
      <c r="Y751" s="20">
        <v>41.666666666666671</v>
      </c>
      <c r="Z751" s="20">
        <v>17.647058823529413</v>
      </c>
      <c r="AA751" s="20">
        <v>29.411764705882355</v>
      </c>
      <c r="AB751" s="19">
        <v>10</v>
      </c>
      <c r="AC751" s="20">
        <v>24.390243902439025</v>
      </c>
      <c r="AD751" s="20">
        <v>61.904761904761905</v>
      </c>
      <c r="AE751" s="20">
        <v>37.5</v>
      </c>
      <c r="AF751" s="20">
        <v>30.76923076923077</v>
      </c>
      <c r="AG751" s="20">
        <v>57.142857142857139</v>
      </c>
      <c r="AH751" s="20">
        <v>31.578947368421051</v>
      </c>
      <c r="AI751" s="20">
        <v>23.684210526315788</v>
      </c>
      <c r="AJ751" s="3">
        <v>525</v>
      </c>
      <c r="AK751" s="6">
        <v>0</v>
      </c>
      <c r="AL751" s="6">
        <v>39</v>
      </c>
      <c r="AM751" s="6">
        <v>0</v>
      </c>
      <c r="AN751" s="6">
        <v>28</v>
      </c>
      <c r="AO751" s="6">
        <v>0</v>
      </c>
      <c r="AP751" s="6">
        <v>0</v>
      </c>
      <c r="AQ751" s="6">
        <v>3</v>
      </c>
      <c r="AR751" s="6">
        <v>25</v>
      </c>
      <c r="AS751" s="6">
        <v>32.467532467532465</v>
      </c>
      <c r="AT751" s="138">
        <v>1</v>
      </c>
      <c r="AU751" s="138">
        <v>0</v>
      </c>
      <c r="AV751" s="138">
        <v>0</v>
      </c>
      <c r="AW751" s="138">
        <v>0</v>
      </c>
      <c r="AX751" s="138">
        <v>1</v>
      </c>
      <c r="AY751" s="6">
        <v>82.608695652173907</v>
      </c>
      <c r="AZ751" s="6">
        <v>0</v>
      </c>
      <c r="BA751" s="6">
        <v>0</v>
      </c>
      <c r="BB751" s="6">
        <v>0</v>
      </c>
      <c r="BC751" s="6">
        <v>9</v>
      </c>
      <c r="BD751" s="6">
        <v>12.162162162162163</v>
      </c>
      <c r="BE751" s="6">
        <v>5</v>
      </c>
      <c r="BF751" s="6">
        <v>20</v>
      </c>
      <c r="BG751" s="6">
        <v>6</v>
      </c>
      <c r="BH751" s="6">
        <v>11.111111111111111</v>
      </c>
      <c r="BI751" s="6">
        <v>0</v>
      </c>
      <c r="BJ751" s="6">
        <v>0</v>
      </c>
      <c r="BK751" s="6">
        <v>21</v>
      </c>
    </row>
    <row r="752" spans="1:63" x14ac:dyDescent="0.35">
      <c r="A752" s="28">
        <v>746</v>
      </c>
      <c r="C752" s="18" t="s">
        <v>1</v>
      </c>
      <c r="D752" s="15">
        <v>310</v>
      </c>
      <c r="E752" s="19">
        <v>0</v>
      </c>
      <c r="F752" s="19">
        <v>12</v>
      </c>
      <c r="G752" s="19">
        <v>12</v>
      </c>
      <c r="H752" s="19">
        <v>243</v>
      </c>
      <c r="I752" s="19">
        <v>41</v>
      </c>
      <c r="J752" s="20">
        <v>52.903225806451616</v>
      </c>
      <c r="K752" s="20">
        <v>12</v>
      </c>
      <c r="L752" s="20">
        <v>8.3916083916083917</v>
      </c>
      <c r="M752" s="19">
        <v>0</v>
      </c>
      <c r="N752" s="20">
        <v>0</v>
      </c>
      <c r="O752" s="20">
        <v>10</v>
      </c>
      <c r="P752" s="20">
        <v>100</v>
      </c>
      <c r="Q752" s="20">
        <v>14.965986394557824</v>
      </c>
      <c r="R752" s="19">
        <v>0</v>
      </c>
      <c r="S752" s="20">
        <v>0</v>
      </c>
      <c r="T752" s="19">
        <v>0</v>
      </c>
      <c r="U752" s="20">
        <v>0</v>
      </c>
      <c r="V752" s="19">
        <v>0</v>
      </c>
      <c r="W752" s="20">
        <v>0</v>
      </c>
      <c r="X752" s="19">
        <v>3</v>
      </c>
      <c r="Y752" s="20">
        <v>42.857142857142854</v>
      </c>
      <c r="Z752" s="20">
        <v>27.737226277372262</v>
      </c>
      <c r="AA752" s="20">
        <v>51.094890510948908</v>
      </c>
      <c r="AB752" s="19">
        <v>12</v>
      </c>
      <c r="AC752" s="20">
        <v>5.6603773584905666</v>
      </c>
      <c r="AD752" s="20">
        <v>77.310924369747909</v>
      </c>
      <c r="AE752" s="20">
        <v>75.396825396825392</v>
      </c>
      <c r="AF752" s="20">
        <v>68.965517241379317</v>
      </c>
      <c r="AG752" s="20">
        <v>78.403755868544607</v>
      </c>
      <c r="AH752" s="20">
        <v>17.733990147783253</v>
      </c>
      <c r="AI752" s="20">
        <v>45.812807881773395</v>
      </c>
      <c r="AJ752" s="3">
        <v>808.695652173913</v>
      </c>
      <c r="AK752" s="6">
        <v>3</v>
      </c>
      <c r="AL752" s="6">
        <v>73</v>
      </c>
      <c r="AM752" s="6">
        <v>159</v>
      </c>
      <c r="AN752" s="6">
        <v>28</v>
      </c>
      <c r="AO752" s="6">
        <v>0</v>
      </c>
      <c r="AP752" s="6">
        <v>0</v>
      </c>
      <c r="AQ752" s="6">
        <v>46</v>
      </c>
      <c r="AR752" s="6">
        <v>37</v>
      </c>
      <c r="AS752" s="6">
        <v>12.171052631578947</v>
      </c>
      <c r="AT752" s="138">
        <v>3</v>
      </c>
      <c r="AU752" s="138">
        <v>0</v>
      </c>
      <c r="AV752" s="138">
        <v>0</v>
      </c>
      <c r="AW752" s="138">
        <v>0</v>
      </c>
      <c r="AX752" s="138">
        <v>3</v>
      </c>
      <c r="AY752" s="6">
        <v>42</v>
      </c>
      <c r="AZ752" s="6">
        <v>0</v>
      </c>
      <c r="BA752" s="6">
        <v>0</v>
      </c>
      <c r="BB752" s="6">
        <v>9</v>
      </c>
      <c r="BC752" s="6">
        <v>10</v>
      </c>
      <c r="BD752" s="6">
        <v>3.278688524590164</v>
      </c>
      <c r="BE752" s="6">
        <v>0</v>
      </c>
      <c r="BF752" s="6">
        <v>0</v>
      </c>
      <c r="BG752" s="6">
        <v>3</v>
      </c>
      <c r="BH752" s="6">
        <v>1.2605042016806722</v>
      </c>
      <c r="BI752" s="6">
        <v>8</v>
      </c>
      <c r="BJ752" s="6">
        <v>19.047619047619047</v>
      </c>
      <c r="BK752" s="6">
        <v>12</v>
      </c>
    </row>
    <row r="753" spans="1:63" x14ac:dyDescent="0.35">
      <c r="A753" s="28">
        <v>747</v>
      </c>
      <c r="C753" s="18" t="s">
        <v>7</v>
      </c>
      <c r="D753" s="15">
        <v>3396</v>
      </c>
      <c r="E753" s="19">
        <v>17</v>
      </c>
      <c r="F753" s="19">
        <v>45</v>
      </c>
      <c r="G753" s="19">
        <v>41</v>
      </c>
      <c r="H753" s="19">
        <v>866</v>
      </c>
      <c r="I753" s="19">
        <v>2441</v>
      </c>
      <c r="J753" s="20">
        <v>54.12249705535924</v>
      </c>
      <c r="K753" s="20">
        <v>10</v>
      </c>
      <c r="L753" s="20">
        <v>7.4074074074074066</v>
      </c>
      <c r="M753" s="19">
        <v>0</v>
      </c>
      <c r="N753" s="20">
        <v>0</v>
      </c>
      <c r="O753" s="20">
        <v>265</v>
      </c>
      <c r="P753" s="20">
        <v>79.104477611940297</v>
      </c>
      <c r="Q753" s="20">
        <v>75.675675675675677</v>
      </c>
      <c r="R753" s="19">
        <v>8</v>
      </c>
      <c r="S753" s="20">
        <v>28.571428571428569</v>
      </c>
      <c r="T753" s="19">
        <v>3</v>
      </c>
      <c r="U753" s="20">
        <v>30</v>
      </c>
      <c r="V753" s="19">
        <v>3</v>
      </c>
      <c r="W753" s="118">
        <v>25</v>
      </c>
      <c r="X753" s="19">
        <v>4</v>
      </c>
      <c r="Y753" s="20">
        <v>18.181818181818183</v>
      </c>
      <c r="Z753" s="20">
        <v>25.210084033613445</v>
      </c>
      <c r="AA753" s="20">
        <v>29.411764705882355</v>
      </c>
      <c r="AB753" s="19">
        <v>42</v>
      </c>
      <c r="AC753" s="20">
        <v>7.7777777777777777</v>
      </c>
      <c r="AD753" s="20">
        <v>65.947242206235018</v>
      </c>
      <c r="AE753" s="20">
        <v>46.896551724137929</v>
      </c>
      <c r="AF753" s="20">
        <v>67.532467532467535</v>
      </c>
      <c r="AG753" s="20">
        <v>56.048387096774185</v>
      </c>
      <c r="AH753" s="20">
        <v>39.916839916839919</v>
      </c>
      <c r="AI753" s="20">
        <v>27.027027027027028</v>
      </c>
      <c r="AJ753" s="3">
        <v>379.32692307692309</v>
      </c>
      <c r="AK753" s="6">
        <v>0</v>
      </c>
      <c r="AL753" s="6">
        <v>3245</v>
      </c>
      <c r="AM753" s="6">
        <v>0</v>
      </c>
      <c r="AN753" s="6">
        <v>0</v>
      </c>
      <c r="AO753" s="6">
        <v>0</v>
      </c>
      <c r="AP753" s="6">
        <v>0</v>
      </c>
      <c r="AQ753" s="6">
        <v>77</v>
      </c>
      <c r="AR753" s="6">
        <v>136</v>
      </c>
      <c r="AS753" s="6">
        <v>4.2619868379818238</v>
      </c>
      <c r="AT753" s="138">
        <v>2</v>
      </c>
      <c r="AU753" s="138">
        <v>0</v>
      </c>
      <c r="AV753" s="138">
        <v>0</v>
      </c>
      <c r="AW753" s="138">
        <v>0</v>
      </c>
      <c r="AX753" s="138">
        <v>2</v>
      </c>
      <c r="AY753" s="6">
        <v>10.363694882523335</v>
      </c>
      <c r="AZ753" s="6">
        <v>0</v>
      </c>
      <c r="BA753" s="6">
        <v>0</v>
      </c>
      <c r="BB753" s="6">
        <v>393</v>
      </c>
      <c r="BC753" s="6">
        <v>1514</v>
      </c>
      <c r="BD753" s="6">
        <v>44.885858286391937</v>
      </c>
      <c r="BE753" s="6">
        <v>0</v>
      </c>
      <c r="BF753" s="6">
        <v>0</v>
      </c>
      <c r="BG753" s="6">
        <v>114</v>
      </c>
      <c r="BH753" s="6">
        <v>13.209733487833139</v>
      </c>
      <c r="BI753" s="6">
        <v>1400</v>
      </c>
      <c r="BJ753" s="6">
        <v>57.565789473684212</v>
      </c>
      <c r="BK753" s="6">
        <v>41</v>
      </c>
    </row>
    <row r="754" spans="1:63" x14ac:dyDescent="0.35">
      <c r="A754" s="28">
        <v>748</v>
      </c>
      <c r="C754" s="18" t="s">
        <v>278</v>
      </c>
      <c r="D754" s="15">
        <v>306</v>
      </c>
      <c r="E754" s="19">
        <v>3</v>
      </c>
      <c r="F754" s="19">
        <v>16</v>
      </c>
      <c r="G754" s="19">
        <v>44</v>
      </c>
      <c r="H754" s="19">
        <v>230</v>
      </c>
      <c r="I754" s="19">
        <v>12</v>
      </c>
      <c r="J754" s="20">
        <v>56.535947712418299</v>
      </c>
      <c r="K754" s="20">
        <v>5</v>
      </c>
      <c r="L754" s="20">
        <v>2.6178010471204187</v>
      </c>
      <c r="M754" s="19">
        <v>0</v>
      </c>
      <c r="N754" s="20">
        <v>0</v>
      </c>
      <c r="O754" s="20">
        <v>3</v>
      </c>
      <c r="P754" s="20">
        <v>100</v>
      </c>
      <c r="Q754" s="20">
        <v>7.8498293515358366</v>
      </c>
      <c r="R754" s="19">
        <v>0</v>
      </c>
      <c r="S754" s="20">
        <v>0</v>
      </c>
      <c r="T754" s="19">
        <v>0</v>
      </c>
      <c r="U754" s="20">
        <v>0</v>
      </c>
      <c r="V754" s="19">
        <v>0</v>
      </c>
      <c r="W754" s="20">
        <v>0</v>
      </c>
      <c r="X754" s="19">
        <v>0</v>
      </c>
      <c r="Y754" s="20">
        <v>0</v>
      </c>
      <c r="Z754" s="20">
        <v>12.777777777777777</v>
      </c>
      <c r="AA754" s="20">
        <v>72.222222222222214</v>
      </c>
      <c r="AB754" s="19">
        <v>19</v>
      </c>
      <c r="AC754" s="20">
        <v>8.7155963302752291</v>
      </c>
      <c r="AD754" s="20">
        <v>81.372549019607845</v>
      </c>
      <c r="AE754" s="20">
        <v>76.296296296296291</v>
      </c>
      <c r="AF754" s="20">
        <v>64</v>
      </c>
      <c r="AG754" s="20">
        <v>80.612244897959187</v>
      </c>
      <c r="AH754" s="20">
        <v>15.897435897435896</v>
      </c>
      <c r="AI754" s="20">
        <v>55.384615384615387</v>
      </c>
      <c r="AJ754" s="3">
        <v>877.41935483870964</v>
      </c>
      <c r="AK754" s="6">
        <v>25</v>
      </c>
      <c r="AL754" s="6">
        <v>65</v>
      </c>
      <c r="AM754" s="6">
        <v>8</v>
      </c>
      <c r="AN754" s="6">
        <v>0</v>
      </c>
      <c r="AO754" s="6">
        <v>0</v>
      </c>
      <c r="AP754" s="6">
        <v>4</v>
      </c>
      <c r="AQ754" s="6">
        <v>190</v>
      </c>
      <c r="AR754" s="6">
        <v>69</v>
      </c>
      <c r="AS754" s="6">
        <v>23.63013698630137</v>
      </c>
      <c r="AT754" s="138">
        <v>0</v>
      </c>
      <c r="AU754" s="138">
        <v>0</v>
      </c>
      <c r="AV754" s="138">
        <v>1</v>
      </c>
      <c r="AW754" s="138">
        <v>1</v>
      </c>
      <c r="AX754" s="138">
        <v>2</v>
      </c>
      <c r="AY754" s="6">
        <v>39.455782312925166</v>
      </c>
      <c r="AZ754" s="6">
        <v>0</v>
      </c>
      <c r="BA754" s="6">
        <v>0</v>
      </c>
      <c r="BB754" s="6">
        <v>10</v>
      </c>
      <c r="BC754" s="6">
        <v>29</v>
      </c>
      <c r="BD754" s="6">
        <v>9.5394736842105274</v>
      </c>
      <c r="BE754" s="6">
        <v>4</v>
      </c>
      <c r="BF754" s="6">
        <v>8.5106382978723403</v>
      </c>
      <c r="BG754" s="6">
        <v>22</v>
      </c>
      <c r="BH754" s="6">
        <v>9.3617021276595747</v>
      </c>
      <c r="BI754" s="6">
        <v>7</v>
      </c>
      <c r="BJ754" s="6">
        <v>46.666666666666664</v>
      </c>
      <c r="BK754" s="6">
        <v>44</v>
      </c>
    </row>
    <row r="755" spans="1:63" x14ac:dyDescent="0.35">
      <c r="A755" s="28">
        <v>749</v>
      </c>
      <c r="C755" s="18" t="s">
        <v>23</v>
      </c>
      <c r="D755" s="15">
        <v>4090</v>
      </c>
      <c r="E755" s="19">
        <v>179</v>
      </c>
      <c r="F755" s="19">
        <v>341</v>
      </c>
      <c r="G755" s="19">
        <v>458</v>
      </c>
      <c r="H755" s="19">
        <v>3140</v>
      </c>
      <c r="I755" s="19">
        <v>156</v>
      </c>
      <c r="J755" s="20">
        <v>42.371638141809292</v>
      </c>
      <c r="K755" s="20">
        <v>86</v>
      </c>
      <c r="L755" s="20">
        <v>3.037795831861533</v>
      </c>
      <c r="M755" s="19">
        <v>13</v>
      </c>
      <c r="N755" s="20">
        <v>11.403508771929824</v>
      </c>
      <c r="O755" s="20">
        <v>62</v>
      </c>
      <c r="P755" s="20">
        <v>78.333333333333329</v>
      </c>
      <c r="Q755" s="20">
        <v>4.1781198460692694</v>
      </c>
      <c r="R755" s="19">
        <v>13</v>
      </c>
      <c r="S755" s="20">
        <v>3.4852546916890081</v>
      </c>
      <c r="T755" s="19">
        <v>10</v>
      </c>
      <c r="U755" s="20">
        <v>3.6900369003690034</v>
      </c>
      <c r="V755" s="19">
        <v>22</v>
      </c>
      <c r="W755" s="20">
        <v>20.952380952380953</v>
      </c>
      <c r="X755" s="19">
        <v>37</v>
      </c>
      <c r="Y755" s="20">
        <v>9.6354166666666679</v>
      </c>
      <c r="Z755" s="20">
        <v>17.576853526220614</v>
      </c>
      <c r="AA755" s="20">
        <v>68.065099457504516</v>
      </c>
      <c r="AB755" s="19">
        <v>254</v>
      </c>
      <c r="AC755" s="20">
        <v>8.689702360588436</v>
      </c>
      <c r="AD755" s="20">
        <v>87.977528089887642</v>
      </c>
      <c r="AE755" s="20">
        <v>62.350299401197603</v>
      </c>
      <c r="AF755" s="20">
        <v>65.675934803451582</v>
      </c>
      <c r="AG755" s="20">
        <v>83.65</v>
      </c>
      <c r="AH755" s="20">
        <v>34.800759013282736</v>
      </c>
      <c r="AI755" s="20">
        <v>37.343453510436433</v>
      </c>
      <c r="AJ755" s="3">
        <v>730.07042253521126</v>
      </c>
      <c r="AK755" s="6">
        <v>11</v>
      </c>
      <c r="AL755" s="6">
        <v>695</v>
      </c>
      <c r="AM755" s="6">
        <v>1815</v>
      </c>
      <c r="AN755" s="6">
        <v>555</v>
      </c>
      <c r="AO755" s="6">
        <v>0</v>
      </c>
      <c r="AP755" s="6">
        <v>677</v>
      </c>
      <c r="AQ755" s="6">
        <v>190</v>
      </c>
      <c r="AR755" s="6">
        <v>1647</v>
      </c>
      <c r="AS755" s="6">
        <v>41.62244124336619</v>
      </c>
      <c r="AT755" s="138">
        <v>26</v>
      </c>
      <c r="AU755" s="138">
        <v>0</v>
      </c>
      <c r="AV755" s="138">
        <v>33</v>
      </c>
      <c r="AW755" s="138">
        <v>138</v>
      </c>
      <c r="AX755" s="138">
        <v>197</v>
      </c>
      <c r="AY755" s="6">
        <v>75.173477255204318</v>
      </c>
      <c r="AZ755" s="6">
        <v>11</v>
      </c>
      <c r="BA755" s="6">
        <v>0.3935599284436494</v>
      </c>
      <c r="BB755" s="6">
        <v>30</v>
      </c>
      <c r="BC755" s="6">
        <v>167</v>
      </c>
      <c r="BD755" s="6">
        <v>4.1153277476589452</v>
      </c>
      <c r="BE755" s="6">
        <v>9</v>
      </c>
      <c r="BF755" s="6">
        <v>1.9823788546255507</v>
      </c>
      <c r="BG755" s="6">
        <v>81</v>
      </c>
      <c r="BH755" s="6">
        <v>2.5978191148171907</v>
      </c>
      <c r="BI755" s="6">
        <v>24</v>
      </c>
      <c r="BJ755" s="6">
        <v>16.107382550335569</v>
      </c>
      <c r="BK755" s="6">
        <v>458</v>
      </c>
    </row>
    <row r="756" spans="1:63" x14ac:dyDescent="0.35">
      <c r="A756" s="28">
        <v>750</v>
      </c>
      <c r="C756" s="18" t="s">
        <v>19</v>
      </c>
      <c r="D756" s="15">
        <v>667</v>
      </c>
      <c r="E756" s="19">
        <v>68</v>
      </c>
      <c r="F756" s="19">
        <v>104</v>
      </c>
      <c r="G756" s="19">
        <v>54</v>
      </c>
      <c r="H756" s="19">
        <v>485</v>
      </c>
      <c r="I756" s="19">
        <v>21</v>
      </c>
      <c r="J756" s="20">
        <v>56.371814092953521</v>
      </c>
      <c r="K756" s="20">
        <v>15</v>
      </c>
      <c r="L756" s="20">
        <v>3.5046728971962615</v>
      </c>
      <c r="M756" s="19">
        <v>0</v>
      </c>
      <c r="N756" s="20">
        <v>0</v>
      </c>
      <c r="O756" s="20">
        <v>28</v>
      </c>
      <c r="P756" s="20">
        <v>88.461538461538453</v>
      </c>
      <c r="Q756" s="20">
        <v>2.7522935779816518</v>
      </c>
      <c r="R756" s="19">
        <v>0</v>
      </c>
      <c r="S756" s="20">
        <v>0</v>
      </c>
      <c r="T756" s="19">
        <v>0</v>
      </c>
      <c r="U756" s="20">
        <v>0</v>
      </c>
      <c r="V756" s="19">
        <v>4</v>
      </c>
      <c r="W756" s="118">
        <v>33.333333333333329</v>
      </c>
      <c r="X756" s="118">
        <v>5</v>
      </c>
      <c r="Y756" s="118">
        <v>12.5</v>
      </c>
      <c r="Z756" s="20">
        <v>10.093896713615024</v>
      </c>
      <c r="AA756" s="20">
        <v>77.464788732394368</v>
      </c>
      <c r="AB756" s="19">
        <v>39</v>
      </c>
      <c r="AC756" s="20">
        <v>12.225705329153605</v>
      </c>
      <c r="AD756" s="20">
        <v>64.948453608247419</v>
      </c>
      <c r="AE756" s="20">
        <v>47.183098591549296</v>
      </c>
      <c r="AF756" s="20">
        <v>33.183856502242151</v>
      </c>
      <c r="AG756" s="20">
        <v>73.015873015873012</v>
      </c>
      <c r="AH756" s="20">
        <v>32.103321033210328</v>
      </c>
      <c r="AI756" s="20">
        <v>41.328413284132843</v>
      </c>
      <c r="AJ756" s="3">
        <v>576.77165354330714</v>
      </c>
      <c r="AK756" s="6">
        <v>36</v>
      </c>
      <c r="AL756" s="6">
        <v>183</v>
      </c>
      <c r="AM756" s="6">
        <v>16</v>
      </c>
      <c r="AN756" s="6">
        <v>350</v>
      </c>
      <c r="AO756" s="6">
        <v>0</v>
      </c>
      <c r="AP756" s="6">
        <v>4</v>
      </c>
      <c r="AQ756" s="6">
        <v>54</v>
      </c>
      <c r="AR756" s="6">
        <v>341</v>
      </c>
      <c r="AS756" s="6">
        <v>51.745068285280723</v>
      </c>
      <c r="AT756" s="138">
        <v>1</v>
      </c>
      <c r="AU756" s="138">
        <v>0</v>
      </c>
      <c r="AV756" s="138">
        <v>1</v>
      </c>
      <c r="AW756" s="138">
        <v>1</v>
      </c>
      <c r="AX756" s="138">
        <v>3</v>
      </c>
      <c r="AY756" s="6">
        <v>70.109546165884197</v>
      </c>
      <c r="AZ756" s="6">
        <v>0</v>
      </c>
      <c r="BA756" s="6">
        <v>0</v>
      </c>
      <c r="BB756" s="6">
        <v>7</v>
      </c>
      <c r="BC756" s="6">
        <v>81</v>
      </c>
      <c r="BD756" s="6">
        <v>12.310030395136778</v>
      </c>
      <c r="BE756" s="6">
        <v>0</v>
      </c>
      <c r="BF756" s="6">
        <v>0</v>
      </c>
      <c r="BG756" s="6">
        <v>28</v>
      </c>
      <c r="BH756" s="6">
        <v>5.7971014492753623</v>
      </c>
      <c r="BI756" s="6">
        <v>4</v>
      </c>
      <c r="BJ756" s="6">
        <v>18.181818181818183</v>
      </c>
      <c r="BK756" s="6">
        <v>54</v>
      </c>
    </row>
    <row r="757" spans="1:63" x14ac:dyDescent="0.35">
      <c r="A757" s="28">
        <v>751</v>
      </c>
      <c r="C757" s="18" t="s">
        <v>12</v>
      </c>
      <c r="D757" s="15">
        <v>644</v>
      </c>
      <c r="E757" s="19">
        <v>17</v>
      </c>
      <c r="F757" s="19">
        <v>67</v>
      </c>
      <c r="G757" s="19">
        <v>60</v>
      </c>
      <c r="H757" s="19">
        <v>505</v>
      </c>
      <c r="I757" s="19">
        <v>7</v>
      </c>
      <c r="J757" s="20">
        <v>40.062111801242231</v>
      </c>
      <c r="K757" s="20">
        <v>49</v>
      </c>
      <c r="L757" s="20">
        <v>11.29032258064516</v>
      </c>
      <c r="M757" s="19">
        <v>0</v>
      </c>
      <c r="N757" s="20">
        <v>0</v>
      </c>
      <c r="O757" s="20">
        <v>27</v>
      </c>
      <c r="P757" s="20">
        <v>82.608695652173907</v>
      </c>
      <c r="Q757" s="20">
        <v>17.001828153564897</v>
      </c>
      <c r="R757" s="19">
        <v>8</v>
      </c>
      <c r="S757" s="20">
        <v>21.621621621621621</v>
      </c>
      <c r="T757" s="19">
        <v>11</v>
      </c>
      <c r="U757" s="20">
        <v>73.333333333333329</v>
      </c>
      <c r="V757" s="19">
        <v>9</v>
      </c>
      <c r="W757" s="20">
        <v>52.941176470588239</v>
      </c>
      <c r="X757" s="19">
        <v>18</v>
      </c>
      <c r="Y757" s="20">
        <v>42.857142857142854</v>
      </c>
      <c r="Z757" s="20">
        <v>15.476190476190476</v>
      </c>
      <c r="AA757" s="20">
        <v>43.571428571428569</v>
      </c>
      <c r="AB757" s="19">
        <v>93</v>
      </c>
      <c r="AC757" s="20">
        <v>28.353658536585364</v>
      </c>
      <c r="AD757" s="20">
        <v>49.044585987261144</v>
      </c>
      <c r="AE757" s="20">
        <v>34.408602150537639</v>
      </c>
      <c r="AF757" s="20">
        <v>32.41379310344827</v>
      </c>
      <c r="AG757" s="20">
        <v>58.333333333333336</v>
      </c>
      <c r="AH757" s="20">
        <v>36.607142857142854</v>
      </c>
      <c r="AI757" s="20">
        <v>46.428571428571431</v>
      </c>
      <c r="AJ757" s="3">
        <v>375</v>
      </c>
      <c r="AK757" s="6">
        <v>0</v>
      </c>
      <c r="AL757" s="6">
        <v>106</v>
      </c>
      <c r="AM757" s="6">
        <v>0</v>
      </c>
      <c r="AN757" s="6">
        <v>227</v>
      </c>
      <c r="AO757" s="6">
        <v>0</v>
      </c>
      <c r="AP757" s="6">
        <v>19</v>
      </c>
      <c r="AQ757" s="6">
        <v>221</v>
      </c>
      <c r="AR757" s="6">
        <v>378</v>
      </c>
      <c r="AS757" s="6">
        <v>59.715639810426538</v>
      </c>
      <c r="AT757" s="138">
        <v>7</v>
      </c>
      <c r="AU757" s="138">
        <v>0</v>
      </c>
      <c r="AV757" s="138">
        <v>1</v>
      </c>
      <c r="AW757" s="138">
        <v>21</v>
      </c>
      <c r="AX757" s="138">
        <v>29</v>
      </c>
      <c r="AY757" s="6">
        <v>76.677852348993298</v>
      </c>
      <c r="AZ757" s="6">
        <v>6</v>
      </c>
      <c r="BA757" s="6">
        <v>1.3953488372093024</v>
      </c>
      <c r="BB757" s="6">
        <v>8</v>
      </c>
      <c r="BC757" s="6">
        <v>137</v>
      </c>
      <c r="BD757" s="6">
        <v>21.540880503144656</v>
      </c>
      <c r="BE757" s="6">
        <v>5</v>
      </c>
      <c r="BF757" s="6">
        <v>8.9285714285714288</v>
      </c>
      <c r="BG757" s="6">
        <v>127</v>
      </c>
      <c r="BH757" s="6">
        <v>24.853228962818001</v>
      </c>
      <c r="BI757" s="6">
        <v>4</v>
      </c>
      <c r="BJ757" s="6">
        <v>57.142857142857139</v>
      </c>
      <c r="BK757" s="6">
        <v>60</v>
      </c>
    </row>
    <row r="758" spans="1:63" x14ac:dyDescent="0.35">
      <c r="A758" s="28">
        <v>752</v>
      </c>
      <c r="C758" s="18" t="s">
        <v>13</v>
      </c>
      <c r="D758" s="15">
        <v>728</v>
      </c>
      <c r="E758" s="19">
        <v>15</v>
      </c>
      <c r="F758" s="19">
        <v>53</v>
      </c>
      <c r="G758" s="19">
        <v>58</v>
      </c>
      <c r="H758" s="19">
        <v>540</v>
      </c>
      <c r="I758" s="19">
        <v>84</v>
      </c>
      <c r="J758" s="20">
        <v>49.175824175824175</v>
      </c>
      <c r="K758" s="20">
        <v>29</v>
      </c>
      <c r="L758" s="20">
        <v>9.6345514950166127</v>
      </c>
      <c r="M758" s="19">
        <v>0</v>
      </c>
      <c r="N758" s="20">
        <v>0</v>
      </c>
      <c r="O758" s="20">
        <v>56</v>
      </c>
      <c r="P758" s="20">
        <v>78.688524590163937</v>
      </c>
      <c r="Q758" s="20">
        <v>44.075829383886258</v>
      </c>
      <c r="R758" s="19">
        <v>9</v>
      </c>
      <c r="S758" s="20">
        <v>23.076923076923077</v>
      </c>
      <c r="T758" s="19">
        <v>5</v>
      </c>
      <c r="U758" s="20">
        <v>18.518518518518519</v>
      </c>
      <c r="V758" s="19">
        <v>6</v>
      </c>
      <c r="W758" s="20">
        <v>28.571428571428569</v>
      </c>
      <c r="X758" s="19">
        <v>14</v>
      </c>
      <c r="Y758" s="20">
        <v>38.888888888888893</v>
      </c>
      <c r="Z758" s="20">
        <v>22.261484098939928</v>
      </c>
      <c r="AA758" s="20">
        <v>20.848056537102476</v>
      </c>
      <c r="AB758" s="19">
        <v>42</v>
      </c>
      <c r="AC758" s="20">
        <v>15.555555555555555</v>
      </c>
      <c r="AD758" s="20">
        <v>52.173913043478258</v>
      </c>
      <c r="AE758" s="20">
        <v>25.968992248062015</v>
      </c>
      <c r="AF758" s="20">
        <v>21.59090909090909</v>
      </c>
      <c r="AG758" s="20">
        <v>42.725173210161664</v>
      </c>
      <c r="AH758" s="20">
        <v>45.454545454545453</v>
      </c>
      <c r="AI758" s="20">
        <v>29.545454545454547</v>
      </c>
      <c r="AJ758" s="3">
        <v>382.98969072164948</v>
      </c>
      <c r="AK758" s="6">
        <v>0</v>
      </c>
      <c r="AL758" s="6">
        <v>552</v>
      </c>
      <c r="AM758" s="6">
        <v>0</v>
      </c>
      <c r="AN758" s="6">
        <v>150</v>
      </c>
      <c r="AO758" s="6">
        <v>0</v>
      </c>
      <c r="AP758" s="6">
        <v>4</v>
      </c>
      <c r="AQ758" s="6">
        <v>9</v>
      </c>
      <c r="AR758" s="6">
        <v>135</v>
      </c>
      <c r="AS758" s="6">
        <v>19.014084507042252</v>
      </c>
      <c r="AT758" s="138">
        <v>1</v>
      </c>
      <c r="AU758" s="138">
        <v>47</v>
      </c>
      <c r="AV758" s="138">
        <v>0</v>
      </c>
      <c r="AW758" s="138">
        <v>0</v>
      </c>
      <c r="AX758" s="138">
        <v>48</v>
      </c>
      <c r="AY758" s="6">
        <v>60.888252148997132</v>
      </c>
      <c r="AZ758" s="6">
        <v>7</v>
      </c>
      <c r="BA758" s="6">
        <v>2.4475524475524475</v>
      </c>
      <c r="BB758" s="6">
        <v>10</v>
      </c>
      <c r="BC758" s="6">
        <v>253</v>
      </c>
      <c r="BD758" s="6">
        <v>34.944751381215475</v>
      </c>
      <c r="BE758" s="6">
        <v>9</v>
      </c>
      <c r="BF758" s="6">
        <v>16.981132075471699</v>
      </c>
      <c r="BG758" s="6">
        <v>174</v>
      </c>
      <c r="BH758" s="6">
        <v>32.645403377110696</v>
      </c>
      <c r="BI758" s="6">
        <v>56</v>
      </c>
      <c r="BJ758" s="6">
        <v>68.292682926829272</v>
      </c>
      <c r="BK758" s="6">
        <v>58</v>
      </c>
    </row>
    <row r="759" spans="1:63" x14ac:dyDescent="0.35">
      <c r="A759" s="28">
        <v>753</v>
      </c>
      <c r="C759" s="18" t="s">
        <v>4</v>
      </c>
      <c r="D759" s="15">
        <v>7892</v>
      </c>
      <c r="E759" s="19">
        <v>12</v>
      </c>
      <c r="F759" s="19">
        <v>40</v>
      </c>
      <c r="G759" s="19">
        <v>69</v>
      </c>
      <c r="H759" s="19">
        <v>1939</v>
      </c>
      <c r="I759" s="19">
        <v>5851</v>
      </c>
      <c r="J759" s="20">
        <v>54.94171312721744</v>
      </c>
      <c r="K759" s="20">
        <v>23</v>
      </c>
      <c r="L759" s="20">
        <v>5.1339285714285712</v>
      </c>
      <c r="M759" s="19">
        <v>0</v>
      </c>
      <c r="N759" s="20">
        <v>0</v>
      </c>
      <c r="O759" s="20">
        <v>577</v>
      </c>
      <c r="P759" s="20">
        <v>80.555555555555557</v>
      </c>
      <c r="Q759" s="20">
        <v>77.294357579877641</v>
      </c>
      <c r="R759" s="19">
        <v>5</v>
      </c>
      <c r="S759" s="20">
        <v>9.8039215686274517</v>
      </c>
      <c r="T759" s="19">
        <v>9</v>
      </c>
      <c r="U759" s="20">
        <v>42.857142857142854</v>
      </c>
      <c r="V759" s="19">
        <v>0</v>
      </c>
      <c r="W759" s="20">
        <v>0</v>
      </c>
      <c r="X759" s="19">
        <v>6</v>
      </c>
      <c r="Y759" s="20">
        <v>12.76595744680851</v>
      </c>
      <c r="Z759" s="20">
        <v>31.235431235431239</v>
      </c>
      <c r="AA759" s="20">
        <v>34.032634032634036</v>
      </c>
      <c r="AB759" s="19">
        <v>88</v>
      </c>
      <c r="AC759" s="20">
        <v>6.5868263473053901</v>
      </c>
      <c r="AD759" s="20">
        <v>72.683397683397686</v>
      </c>
      <c r="AE759" s="20">
        <v>51.399776035834265</v>
      </c>
      <c r="AF759" s="20">
        <v>78.888888888888886</v>
      </c>
      <c r="AG759" s="20">
        <v>60.924635845471819</v>
      </c>
      <c r="AH759" s="20">
        <v>39.31762794476036</v>
      </c>
      <c r="AI759" s="20">
        <v>27.863525588952072</v>
      </c>
      <c r="AJ759" s="3">
        <v>393.08240081383519</v>
      </c>
      <c r="AK759" s="6">
        <v>3</v>
      </c>
      <c r="AL759" s="6">
        <v>7276</v>
      </c>
      <c r="AM759" s="6">
        <v>5</v>
      </c>
      <c r="AN759" s="6">
        <v>6</v>
      </c>
      <c r="AO759" s="6">
        <v>0</v>
      </c>
      <c r="AP759" s="6">
        <v>0</v>
      </c>
      <c r="AQ759" s="6">
        <v>357</v>
      </c>
      <c r="AR759" s="6">
        <v>343</v>
      </c>
      <c r="AS759" s="6">
        <v>4.5788279268455483</v>
      </c>
      <c r="AT759" s="138">
        <v>2</v>
      </c>
      <c r="AU759" s="138">
        <v>0</v>
      </c>
      <c r="AV759" s="138">
        <v>2</v>
      </c>
      <c r="AW759" s="138">
        <v>9</v>
      </c>
      <c r="AX759" s="138">
        <v>13</v>
      </c>
      <c r="AY759" s="6">
        <v>9.2116417066968079</v>
      </c>
      <c r="AZ759" s="6">
        <v>8</v>
      </c>
      <c r="BA759" s="6">
        <v>1.809954751131222</v>
      </c>
      <c r="BB759" s="6">
        <v>1459</v>
      </c>
      <c r="BC759" s="6">
        <v>2437</v>
      </c>
      <c r="BD759" s="6">
        <v>31.255611132486855</v>
      </c>
      <c r="BE759" s="6">
        <v>4</v>
      </c>
      <c r="BF759" s="6">
        <v>6.4516129032258061</v>
      </c>
      <c r="BG759" s="6">
        <v>129</v>
      </c>
      <c r="BH759" s="6">
        <v>6.7152524726704836</v>
      </c>
      <c r="BI759" s="6">
        <v>2293</v>
      </c>
      <c r="BJ759" s="6">
        <v>39.767603191120358</v>
      </c>
      <c r="BK759" s="6">
        <v>69</v>
      </c>
    </row>
    <row r="760" spans="1:63" x14ac:dyDescent="0.35">
      <c r="A760" s="28">
        <v>754</v>
      </c>
      <c r="C760" s="18" t="s">
        <v>279</v>
      </c>
      <c r="D760" s="15">
        <v>276</v>
      </c>
      <c r="E760" s="19">
        <v>6</v>
      </c>
      <c r="F760" s="19">
        <v>17</v>
      </c>
      <c r="G760" s="19">
        <v>23</v>
      </c>
      <c r="H760" s="19">
        <v>235</v>
      </c>
      <c r="I760" s="19">
        <v>6</v>
      </c>
      <c r="J760" s="20">
        <v>60.144927536231883</v>
      </c>
      <c r="K760" s="20">
        <v>8</v>
      </c>
      <c r="L760" s="20">
        <v>3.7037037037037033</v>
      </c>
      <c r="M760" s="19">
        <v>0</v>
      </c>
      <c r="N760" s="20">
        <v>0</v>
      </c>
      <c r="O760" s="20">
        <v>0</v>
      </c>
      <c r="P760" s="20">
        <v>0</v>
      </c>
      <c r="Q760" s="20">
        <v>1.1627906976744187</v>
      </c>
      <c r="R760" s="19">
        <v>0</v>
      </c>
      <c r="S760" s="20">
        <v>0</v>
      </c>
      <c r="T760" s="19">
        <v>0</v>
      </c>
      <c r="U760" s="20">
        <v>0</v>
      </c>
      <c r="V760" s="19">
        <v>0</v>
      </c>
      <c r="W760" s="20">
        <v>0</v>
      </c>
      <c r="X760" s="19">
        <v>0</v>
      </c>
      <c r="Y760" s="20">
        <v>0</v>
      </c>
      <c r="Z760" s="20">
        <v>28.431372549019606</v>
      </c>
      <c r="AA760" s="20">
        <v>50.980392156862742</v>
      </c>
      <c r="AB760" s="19">
        <v>17</v>
      </c>
      <c r="AC760" s="20">
        <v>8.3333333333333321</v>
      </c>
      <c r="AD760" s="20">
        <v>86.04651162790698</v>
      </c>
      <c r="AE760" s="20">
        <v>69.718309859154928</v>
      </c>
      <c r="AF760" s="20">
        <v>64.406779661016941</v>
      </c>
      <c r="AG760" s="20">
        <v>78.313253012048193</v>
      </c>
      <c r="AH760" s="20">
        <v>36.507936507936506</v>
      </c>
      <c r="AI760" s="20">
        <v>29.629629629629626</v>
      </c>
      <c r="AJ760" s="3">
        <v>669.44444444444446</v>
      </c>
      <c r="AK760" s="6">
        <v>16</v>
      </c>
      <c r="AL760" s="6">
        <v>99</v>
      </c>
      <c r="AM760" s="6">
        <v>0</v>
      </c>
      <c r="AN760" s="6">
        <v>0</v>
      </c>
      <c r="AO760" s="6">
        <v>0</v>
      </c>
      <c r="AP760" s="6">
        <v>0</v>
      </c>
      <c r="AQ760" s="6">
        <v>148</v>
      </c>
      <c r="AR760" s="6">
        <v>69</v>
      </c>
      <c r="AS760" s="6">
        <v>26.848249027237355</v>
      </c>
      <c r="AT760" s="138">
        <v>1</v>
      </c>
      <c r="AU760" s="138">
        <v>0</v>
      </c>
      <c r="AV760" s="138">
        <v>2</v>
      </c>
      <c r="AW760" s="138">
        <v>1</v>
      </c>
      <c r="AX760" s="138">
        <v>4</v>
      </c>
      <c r="AY760" s="6">
        <v>66.544117647058826</v>
      </c>
      <c r="AZ760" s="6">
        <v>0</v>
      </c>
      <c r="BA760" s="6">
        <v>0</v>
      </c>
      <c r="BB760" s="6">
        <v>0</v>
      </c>
      <c r="BC760" s="6">
        <v>45</v>
      </c>
      <c r="BD760" s="6">
        <v>16.304347826086957</v>
      </c>
      <c r="BE760" s="6">
        <v>5</v>
      </c>
      <c r="BF760" s="6">
        <v>20.833333333333336</v>
      </c>
      <c r="BG760" s="6">
        <v>31</v>
      </c>
      <c r="BH760" s="6">
        <v>13.478260869565217</v>
      </c>
      <c r="BI760" s="6">
        <v>4</v>
      </c>
      <c r="BJ760" s="6">
        <v>100</v>
      </c>
      <c r="BK760" s="6">
        <v>23</v>
      </c>
    </row>
    <row r="761" spans="1:63" x14ac:dyDescent="0.35">
      <c r="A761" s="28">
        <v>755</v>
      </c>
      <c r="C761" s="18" t="s">
        <v>15</v>
      </c>
      <c r="D761" s="15">
        <v>2650</v>
      </c>
      <c r="E761" s="19">
        <v>21</v>
      </c>
      <c r="F761" s="19">
        <v>36</v>
      </c>
      <c r="G761" s="19">
        <v>111</v>
      </c>
      <c r="H761" s="19">
        <v>1945</v>
      </c>
      <c r="I761" s="19">
        <v>549</v>
      </c>
      <c r="J761" s="20">
        <v>49.698113207547166</v>
      </c>
      <c r="K761" s="20">
        <v>101</v>
      </c>
      <c r="L761" s="20">
        <v>13.377483443708609</v>
      </c>
      <c r="M761" s="19">
        <v>30</v>
      </c>
      <c r="N761" s="20">
        <v>55.555555555555557</v>
      </c>
      <c r="O761" s="20">
        <v>242</v>
      </c>
      <c r="P761" s="20">
        <v>79.497907949790786</v>
      </c>
      <c r="Q761" s="20">
        <v>54.538248117320656</v>
      </c>
      <c r="R761" s="19">
        <v>29</v>
      </c>
      <c r="S761" s="20">
        <v>34.939759036144579</v>
      </c>
      <c r="T761" s="19">
        <v>16</v>
      </c>
      <c r="U761" s="20">
        <v>36.363636363636367</v>
      </c>
      <c r="V761" s="19">
        <v>22</v>
      </c>
      <c r="W761" s="20">
        <v>53.658536585365859</v>
      </c>
      <c r="X761" s="19">
        <v>38</v>
      </c>
      <c r="Y761" s="20">
        <v>48.101265822784811</v>
      </c>
      <c r="Z761" s="20">
        <v>28.748280605226959</v>
      </c>
      <c r="AA761" s="20">
        <v>14.305364511691884</v>
      </c>
      <c r="AB761" s="19">
        <v>95</v>
      </c>
      <c r="AC761" s="20">
        <v>9.9164926931106478</v>
      </c>
      <c r="AD761" s="20">
        <v>60.443037974683541</v>
      </c>
      <c r="AE761" s="20">
        <v>26.239669421487605</v>
      </c>
      <c r="AF761" s="20">
        <v>45.098039215686278</v>
      </c>
      <c r="AG761" s="20">
        <v>43.814432989690722</v>
      </c>
      <c r="AH761" s="20">
        <v>43.801652892561982</v>
      </c>
      <c r="AI761" s="20">
        <v>27.744982290436838</v>
      </c>
      <c r="AJ761" s="3">
        <v>376.21184919210054</v>
      </c>
      <c r="AK761" s="6">
        <v>6</v>
      </c>
      <c r="AL761" s="6">
        <v>1064</v>
      </c>
      <c r="AM761" s="6">
        <v>0</v>
      </c>
      <c r="AN761" s="6">
        <v>1407</v>
      </c>
      <c r="AO761" s="6">
        <v>0</v>
      </c>
      <c r="AP761" s="6">
        <v>6</v>
      </c>
      <c r="AQ761" s="6">
        <v>74</v>
      </c>
      <c r="AR761" s="6">
        <v>191</v>
      </c>
      <c r="AS761" s="6">
        <v>7.549407114624505</v>
      </c>
      <c r="AT761" s="138">
        <v>21</v>
      </c>
      <c r="AU761" s="138">
        <v>1</v>
      </c>
      <c r="AV761" s="138">
        <v>0</v>
      </c>
      <c r="AW761" s="138">
        <v>2</v>
      </c>
      <c r="AX761" s="138">
        <v>24</v>
      </c>
      <c r="AY761" s="6">
        <v>25.830696202531644</v>
      </c>
      <c r="AZ761" s="6">
        <v>32</v>
      </c>
      <c r="BA761" s="6">
        <v>4.3243243243243246</v>
      </c>
      <c r="BB761" s="6">
        <v>79</v>
      </c>
      <c r="BC761" s="6">
        <v>666</v>
      </c>
      <c r="BD761" s="6">
        <v>25.342465753424658</v>
      </c>
      <c r="BE761" s="6">
        <v>33</v>
      </c>
      <c r="BF761" s="6">
        <v>28.695652173913043</v>
      </c>
      <c r="BG761" s="6">
        <v>384</v>
      </c>
      <c r="BH761" s="6">
        <v>19.855222337125127</v>
      </c>
      <c r="BI761" s="6">
        <v>245</v>
      </c>
      <c r="BJ761" s="6">
        <v>44.626593806921676</v>
      </c>
      <c r="BK761" s="6">
        <v>111</v>
      </c>
    </row>
    <row r="762" spans="1:63" x14ac:dyDescent="0.35">
      <c r="A762" s="28">
        <v>756</v>
      </c>
      <c r="C762" s="18" t="s">
        <v>135</v>
      </c>
      <c r="D762" s="15">
        <v>148</v>
      </c>
      <c r="E762" s="19">
        <v>0</v>
      </c>
      <c r="F762" s="19">
        <v>0</v>
      </c>
      <c r="G762" s="19">
        <v>0</v>
      </c>
      <c r="H762" s="19">
        <v>106</v>
      </c>
      <c r="I762" s="19">
        <v>42</v>
      </c>
      <c r="J762" s="20">
        <v>52.702702702702695</v>
      </c>
      <c r="K762" s="20">
        <v>4</v>
      </c>
      <c r="L762" s="20">
        <v>7.8431372549019605</v>
      </c>
      <c r="M762" s="19">
        <v>0</v>
      </c>
      <c r="N762" s="20">
        <v>0</v>
      </c>
      <c r="O762" s="20">
        <v>10</v>
      </c>
      <c r="P762" s="20">
        <v>73.333333333333329</v>
      </c>
      <c r="Q762" s="20">
        <v>35.714285714285715</v>
      </c>
      <c r="R762" s="19">
        <v>0</v>
      </c>
      <c r="S762" s="20">
        <v>0</v>
      </c>
      <c r="T762" s="19">
        <v>0</v>
      </c>
      <c r="U762" s="20">
        <v>0</v>
      </c>
      <c r="V762" s="19">
        <v>0</v>
      </c>
      <c r="W762" s="118">
        <v>0</v>
      </c>
      <c r="X762" s="118">
        <v>0</v>
      </c>
      <c r="Y762" s="118">
        <v>0</v>
      </c>
      <c r="Z762" s="20">
        <v>28.888888888888886</v>
      </c>
      <c r="AA762" s="20">
        <v>46.666666666666664</v>
      </c>
      <c r="AB762" s="19">
        <v>4</v>
      </c>
      <c r="AC762" s="20">
        <v>4.9382716049382713</v>
      </c>
      <c r="AD762" s="20">
        <v>89.130434782608688</v>
      </c>
      <c r="AE762" s="20">
        <v>76.923076923076934</v>
      </c>
      <c r="AF762" s="20">
        <v>100</v>
      </c>
      <c r="AG762" s="20">
        <v>79.120879120879124</v>
      </c>
      <c r="AH762" s="20">
        <v>30.263157894736842</v>
      </c>
      <c r="AI762" s="20">
        <v>35.526315789473685</v>
      </c>
      <c r="AJ762" s="3">
        <v>625</v>
      </c>
      <c r="AK762" s="6">
        <v>0</v>
      </c>
      <c r="AL762" s="6">
        <v>108</v>
      </c>
      <c r="AM762" s="6">
        <v>0</v>
      </c>
      <c r="AN762" s="6">
        <v>16</v>
      </c>
      <c r="AO762" s="6">
        <v>0</v>
      </c>
      <c r="AP762" s="6">
        <v>0</v>
      </c>
      <c r="AQ762" s="6">
        <v>18</v>
      </c>
      <c r="AR762" s="6">
        <v>8</v>
      </c>
      <c r="AS762" s="6">
        <v>5.5944055944055942</v>
      </c>
      <c r="AT762" s="138">
        <v>0</v>
      </c>
      <c r="AU762" s="138">
        <v>0</v>
      </c>
      <c r="AV762" s="138">
        <v>0</v>
      </c>
      <c r="AW762" s="138">
        <v>0</v>
      </c>
      <c r="AX762" s="138">
        <v>0</v>
      </c>
      <c r="AY762" s="6">
        <v>21.12676056338028</v>
      </c>
      <c r="AZ762" s="6">
        <v>0</v>
      </c>
      <c r="BA762" s="6">
        <v>0</v>
      </c>
      <c r="BB762" s="6">
        <v>4</v>
      </c>
      <c r="BC762" s="6">
        <v>26</v>
      </c>
      <c r="BD762" s="6">
        <v>16.883116883116884</v>
      </c>
      <c r="BE762" s="6">
        <v>0</v>
      </c>
      <c r="BF762" s="6">
        <v>0</v>
      </c>
      <c r="BG762" s="6">
        <v>3</v>
      </c>
      <c r="BH762" s="6">
        <v>2.912621359223301</v>
      </c>
      <c r="BI762" s="6">
        <v>19</v>
      </c>
      <c r="BJ762" s="6">
        <v>40.425531914893611</v>
      </c>
      <c r="BK762" s="6">
        <v>0</v>
      </c>
    </row>
    <row r="763" spans="1:63" x14ac:dyDescent="0.35">
      <c r="A763" s="28">
        <v>757</v>
      </c>
      <c r="C763" s="18" t="s">
        <v>20</v>
      </c>
      <c r="D763" s="15">
        <v>936</v>
      </c>
      <c r="E763" s="19">
        <v>18</v>
      </c>
      <c r="F763" s="19">
        <v>47</v>
      </c>
      <c r="G763" s="19">
        <v>158</v>
      </c>
      <c r="H763" s="19">
        <v>671</v>
      </c>
      <c r="I763" s="19">
        <v>66</v>
      </c>
      <c r="J763" s="20">
        <v>58.333333333333336</v>
      </c>
      <c r="K763" s="20">
        <v>25</v>
      </c>
      <c r="L763" s="20">
        <v>5.0813008130081299</v>
      </c>
      <c r="M763" s="19">
        <v>0</v>
      </c>
      <c r="N763" s="20">
        <v>0</v>
      </c>
      <c r="O763" s="20">
        <v>32</v>
      </c>
      <c r="P763" s="20">
        <v>87.878787878787875</v>
      </c>
      <c r="Q763" s="20">
        <v>6.3854047890535917</v>
      </c>
      <c r="R763" s="19">
        <v>0</v>
      </c>
      <c r="S763" s="20">
        <v>0</v>
      </c>
      <c r="T763" s="19">
        <v>0</v>
      </c>
      <c r="U763" s="20">
        <v>0</v>
      </c>
      <c r="V763" s="19">
        <v>5</v>
      </c>
      <c r="W763" s="20">
        <v>6.3291139240506329</v>
      </c>
      <c r="X763" s="19">
        <v>6</v>
      </c>
      <c r="Y763" s="20">
        <v>4.7244094488188972</v>
      </c>
      <c r="Z763" s="20">
        <v>10.351966873706004</v>
      </c>
      <c r="AA763" s="20">
        <v>81.366459627329192</v>
      </c>
      <c r="AB763" s="19">
        <v>55</v>
      </c>
      <c r="AC763" s="20">
        <v>8.870967741935484</v>
      </c>
      <c r="AD763" s="20">
        <v>82.545454545454547</v>
      </c>
      <c r="AE763" s="20">
        <v>72.9381443298969</v>
      </c>
      <c r="AF763" s="20">
        <v>52.884615384615387</v>
      </c>
      <c r="AG763" s="20">
        <v>81.193490054249551</v>
      </c>
      <c r="AH763" s="20">
        <v>13.676731793960922</v>
      </c>
      <c r="AI763" s="20">
        <v>61.101243339253998</v>
      </c>
      <c r="AJ763" s="3">
        <v>881.35593220338978</v>
      </c>
      <c r="AK763" s="6">
        <v>187</v>
      </c>
      <c r="AL763" s="6">
        <v>252</v>
      </c>
      <c r="AM763" s="6">
        <v>45</v>
      </c>
      <c r="AN763" s="6">
        <v>124</v>
      </c>
      <c r="AO763" s="6">
        <v>0</v>
      </c>
      <c r="AP763" s="6">
        <v>22</v>
      </c>
      <c r="AQ763" s="6">
        <v>263</v>
      </c>
      <c r="AR763" s="6">
        <v>243</v>
      </c>
      <c r="AS763" s="6">
        <v>26.615553121577218</v>
      </c>
      <c r="AT763" s="138">
        <v>2</v>
      </c>
      <c r="AU763" s="138">
        <v>0</v>
      </c>
      <c r="AV763" s="138">
        <v>13</v>
      </c>
      <c r="AW763" s="138">
        <v>3</v>
      </c>
      <c r="AX763" s="138">
        <v>18</v>
      </c>
      <c r="AY763" s="6">
        <v>42.68292682926829</v>
      </c>
      <c r="AZ763" s="6">
        <v>3</v>
      </c>
      <c r="BA763" s="6">
        <v>0.61099796334012213</v>
      </c>
      <c r="BB763" s="6">
        <v>11</v>
      </c>
      <c r="BC763" s="6">
        <v>37</v>
      </c>
      <c r="BD763" s="6">
        <v>3.965702036441586</v>
      </c>
      <c r="BE763" s="6">
        <v>6</v>
      </c>
      <c r="BF763" s="6">
        <v>3.7267080745341614</v>
      </c>
      <c r="BG763" s="6">
        <v>19</v>
      </c>
      <c r="BH763" s="6">
        <v>2.8358208955223883</v>
      </c>
      <c r="BI763" s="6">
        <v>9</v>
      </c>
      <c r="BJ763" s="6">
        <v>13.432835820895523</v>
      </c>
      <c r="BK763" s="6">
        <v>158</v>
      </c>
    </row>
    <row r="764" spans="1:63" x14ac:dyDescent="0.35">
      <c r="A764" s="28">
        <v>758</v>
      </c>
      <c r="C764" s="18" t="s">
        <v>29</v>
      </c>
      <c r="D764" s="15">
        <v>210</v>
      </c>
      <c r="E764" s="19">
        <v>0</v>
      </c>
      <c r="F764" s="19">
        <v>5</v>
      </c>
      <c r="G764" s="19">
        <v>13</v>
      </c>
      <c r="H764" s="19">
        <v>167</v>
      </c>
      <c r="I764" s="19">
        <v>18</v>
      </c>
      <c r="J764" s="20">
        <v>51.428571428571423</v>
      </c>
      <c r="K764" s="20">
        <v>5</v>
      </c>
      <c r="L764" s="20">
        <v>4.032258064516129</v>
      </c>
      <c r="M764" s="19">
        <v>0</v>
      </c>
      <c r="N764" s="20">
        <v>0</v>
      </c>
      <c r="O764" s="20">
        <v>8</v>
      </c>
      <c r="P764" s="20">
        <v>75</v>
      </c>
      <c r="Q764" s="20">
        <v>11</v>
      </c>
      <c r="R764" s="19">
        <v>0</v>
      </c>
      <c r="S764" s="20">
        <v>0</v>
      </c>
      <c r="T764" s="19">
        <v>0</v>
      </c>
      <c r="U764" s="20">
        <v>0</v>
      </c>
      <c r="V764" s="19">
        <v>0</v>
      </c>
      <c r="W764" s="20">
        <v>0</v>
      </c>
      <c r="X764" s="19">
        <v>0</v>
      </c>
      <c r="Y764" s="20">
        <v>0</v>
      </c>
      <c r="Z764" s="20">
        <v>35.877862595419849</v>
      </c>
      <c r="AA764" s="20">
        <v>47.328244274809158</v>
      </c>
      <c r="AB764" s="19">
        <v>4</v>
      </c>
      <c r="AC764" s="20">
        <v>2.4539877300613497</v>
      </c>
      <c r="AD764" s="20">
        <v>93.023255813953483</v>
      </c>
      <c r="AE764" s="20">
        <v>82.926829268292678</v>
      </c>
      <c r="AF764" s="20">
        <v>84.210526315789465</v>
      </c>
      <c r="AG764" s="20">
        <v>91.095890410958901</v>
      </c>
      <c r="AH764" s="20">
        <v>27.160493827160494</v>
      </c>
      <c r="AI764" s="20">
        <v>40.123456790123456</v>
      </c>
      <c r="AJ764" s="3">
        <v>865.21739130434787</v>
      </c>
      <c r="AK764" s="6">
        <v>0</v>
      </c>
      <c r="AL764" s="6">
        <v>96</v>
      </c>
      <c r="AM764" s="6">
        <v>67</v>
      </c>
      <c r="AN764" s="6">
        <v>13</v>
      </c>
      <c r="AO764" s="6">
        <v>0</v>
      </c>
      <c r="AP764" s="6">
        <v>0</v>
      </c>
      <c r="AQ764" s="6">
        <v>23</v>
      </c>
      <c r="AR764" s="6">
        <v>31</v>
      </c>
      <c r="AS764" s="6">
        <v>15.422885572139302</v>
      </c>
      <c r="AT764" s="138">
        <v>0</v>
      </c>
      <c r="AU764" s="138">
        <v>0</v>
      </c>
      <c r="AV764" s="138">
        <v>0</v>
      </c>
      <c r="AW764" s="138">
        <v>0</v>
      </c>
      <c r="AX764" s="138">
        <v>0</v>
      </c>
      <c r="AY764" s="6">
        <v>57.2139303482587</v>
      </c>
      <c r="AZ764" s="6">
        <v>0</v>
      </c>
      <c r="BA764" s="6">
        <v>0</v>
      </c>
      <c r="BB764" s="6">
        <v>3</v>
      </c>
      <c r="BC764" s="6">
        <v>4</v>
      </c>
      <c r="BD764" s="6">
        <v>1.9047619047619049</v>
      </c>
      <c r="BE764" s="6">
        <v>0</v>
      </c>
      <c r="BF764" s="6">
        <v>0</v>
      </c>
      <c r="BG764" s="6">
        <v>4</v>
      </c>
      <c r="BH764" s="6">
        <v>2.3391812865497075</v>
      </c>
      <c r="BI764" s="6">
        <v>0</v>
      </c>
      <c r="BJ764" s="6">
        <v>0</v>
      </c>
      <c r="BK764" s="6">
        <v>13</v>
      </c>
    </row>
    <row r="765" spans="1:63" x14ac:dyDescent="0.35">
      <c r="A765" s="28">
        <v>759</v>
      </c>
      <c r="C765" s="18" t="s">
        <v>24</v>
      </c>
      <c r="D765" s="15">
        <v>3073</v>
      </c>
      <c r="E765" s="19">
        <v>212</v>
      </c>
      <c r="F765" s="19">
        <v>412</v>
      </c>
      <c r="G765" s="19">
        <v>489</v>
      </c>
      <c r="H765" s="19">
        <v>2151</v>
      </c>
      <c r="I765" s="19">
        <v>20</v>
      </c>
      <c r="J765" s="20">
        <v>32.346241457858774</v>
      </c>
      <c r="K765" s="20">
        <v>57</v>
      </c>
      <c r="L765" s="20">
        <v>2.8643216080402012</v>
      </c>
      <c r="M765" s="19">
        <v>23</v>
      </c>
      <c r="N765" s="20">
        <v>28.39506172839506</v>
      </c>
      <c r="O765" s="20">
        <v>44</v>
      </c>
      <c r="P765" s="20">
        <v>70.731707317073173</v>
      </c>
      <c r="Q765" s="20">
        <v>4.6357615894039732</v>
      </c>
      <c r="R765" s="19">
        <v>10</v>
      </c>
      <c r="S765" s="20">
        <v>2.512562814070352</v>
      </c>
      <c r="T765" s="19">
        <v>9</v>
      </c>
      <c r="U765" s="20">
        <v>2.6548672566371683</v>
      </c>
      <c r="V765" s="19">
        <v>32</v>
      </c>
      <c r="W765" s="20">
        <v>50</v>
      </c>
      <c r="X765" s="19">
        <v>42</v>
      </c>
      <c r="Y765" s="20">
        <v>10.5</v>
      </c>
      <c r="Z765" s="20">
        <v>14.736297828335058</v>
      </c>
      <c r="AA765" s="20">
        <v>63.39193381592554</v>
      </c>
      <c r="AB765" s="19">
        <v>258</v>
      </c>
      <c r="AC765" s="20">
        <v>13.945945945945946</v>
      </c>
      <c r="AD765" s="20">
        <v>81.491712707182316</v>
      </c>
      <c r="AE765" s="20">
        <v>26.50957290132548</v>
      </c>
      <c r="AF765" s="20">
        <v>56.844305120167192</v>
      </c>
      <c r="AG765" s="20">
        <v>71.364452423698381</v>
      </c>
      <c r="AH765" s="20">
        <v>43.589743589743591</v>
      </c>
      <c r="AI765" s="20">
        <v>25.128205128205128</v>
      </c>
      <c r="AJ765" s="3">
        <v>447.16157205240177</v>
      </c>
      <c r="AK765" s="6">
        <v>0</v>
      </c>
      <c r="AL765" s="6">
        <v>25</v>
      </c>
      <c r="AM765" s="6">
        <v>17</v>
      </c>
      <c r="AN765" s="6">
        <v>2924</v>
      </c>
      <c r="AO765" s="6">
        <v>0</v>
      </c>
      <c r="AP765" s="6">
        <v>0</v>
      </c>
      <c r="AQ765" s="6">
        <v>29</v>
      </c>
      <c r="AR765" s="6">
        <v>1625</v>
      </c>
      <c r="AS765" s="6">
        <v>54.640215198386009</v>
      </c>
      <c r="AT765" s="138">
        <v>23</v>
      </c>
      <c r="AU765" s="138">
        <v>0</v>
      </c>
      <c r="AV765" s="138">
        <v>44</v>
      </c>
      <c r="AW765" s="138">
        <v>145</v>
      </c>
      <c r="AX765" s="138">
        <v>212</v>
      </c>
      <c r="AY765" s="6">
        <v>87.508674531575295</v>
      </c>
      <c r="AZ765" s="6">
        <v>15</v>
      </c>
      <c r="BA765" s="6">
        <v>0.77041602465331283</v>
      </c>
      <c r="BB765" s="6">
        <v>0</v>
      </c>
      <c r="BC765" s="6">
        <v>216</v>
      </c>
      <c r="BD765" s="6">
        <v>7.1263609369844936</v>
      </c>
      <c r="BE765" s="6">
        <v>9</v>
      </c>
      <c r="BF765" s="6">
        <v>1.8867924528301887</v>
      </c>
      <c r="BG765" s="6">
        <v>102</v>
      </c>
      <c r="BH765" s="6">
        <v>4.8226950354609928</v>
      </c>
      <c r="BI765" s="6">
        <v>12</v>
      </c>
      <c r="BJ765" s="6">
        <v>54.54545454545454</v>
      </c>
      <c r="BK765" s="6">
        <v>489</v>
      </c>
    </row>
    <row r="766" spans="1:63" x14ac:dyDescent="0.35">
      <c r="A766" s="28">
        <v>760</v>
      </c>
      <c r="C766" s="18" t="s">
        <v>21</v>
      </c>
      <c r="D766" s="15">
        <v>1138</v>
      </c>
      <c r="E766" s="19">
        <v>36</v>
      </c>
      <c r="F766" s="19">
        <v>92</v>
      </c>
      <c r="G766" s="19">
        <v>95</v>
      </c>
      <c r="H766" s="19">
        <v>864</v>
      </c>
      <c r="I766" s="19">
        <v>90</v>
      </c>
      <c r="J766" s="20">
        <v>63.884007029876976</v>
      </c>
      <c r="K766" s="20">
        <v>31</v>
      </c>
      <c r="L766" s="20">
        <v>5.4195804195804191</v>
      </c>
      <c r="M766" s="19">
        <v>3</v>
      </c>
      <c r="N766" s="20">
        <v>5.7692307692307692</v>
      </c>
      <c r="O766" s="20">
        <v>72</v>
      </c>
      <c r="P766" s="20">
        <v>92.64705882352942</v>
      </c>
      <c r="Q766" s="20">
        <v>12.145748987854251</v>
      </c>
      <c r="R766" s="19">
        <v>5</v>
      </c>
      <c r="S766" s="20">
        <v>9.8039215686274517</v>
      </c>
      <c r="T766" s="19">
        <v>0</v>
      </c>
      <c r="U766" s="20">
        <v>0</v>
      </c>
      <c r="V766" s="19">
        <v>4</v>
      </c>
      <c r="W766" s="20">
        <v>14.814814814814813</v>
      </c>
      <c r="X766" s="19">
        <v>11</v>
      </c>
      <c r="Y766" s="20">
        <v>21.153846153846153</v>
      </c>
      <c r="Z766" s="20">
        <v>17.359855334538878</v>
      </c>
      <c r="AA766" s="20">
        <v>64.918625678119341</v>
      </c>
      <c r="AB766" s="19">
        <v>50</v>
      </c>
      <c r="AC766" s="20">
        <v>6.5616797900262469</v>
      </c>
      <c r="AD766" s="20">
        <v>87.138263665594849</v>
      </c>
      <c r="AE766" s="20">
        <v>73.840445269016698</v>
      </c>
      <c r="AF766" s="20">
        <v>77.642276422764226</v>
      </c>
      <c r="AG766" s="20">
        <v>80.20654044750431</v>
      </c>
      <c r="AH766" s="20">
        <v>30.725462304409675</v>
      </c>
      <c r="AI766" s="20">
        <v>31.578947368421051</v>
      </c>
      <c r="AJ766" s="3">
        <v>724.29906542056074</v>
      </c>
      <c r="AK766" s="6">
        <v>0</v>
      </c>
      <c r="AL766" s="6">
        <v>1028</v>
      </c>
      <c r="AM766" s="6">
        <v>0</v>
      </c>
      <c r="AN766" s="6">
        <v>14</v>
      </c>
      <c r="AO766" s="6">
        <v>0</v>
      </c>
      <c r="AP766" s="6">
        <v>0</v>
      </c>
      <c r="AQ766" s="6">
        <v>57</v>
      </c>
      <c r="AR766" s="6">
        <v>341</v>
      </c>
      <c r="AS766" s="6">
        <v>30.971843778383288</v>
      </c>
      <c r="AT766" s="138">
        <v>1</v>
      </c>
      <c r="AU766" s="138">
        <v>0</v>
      </c>
      <c r="AV766" s="138">
        <v>8</v>
      </c>
      <c r="AW766" s="138">
        <v>27</v>
      </c>
      <c r="AX766" s="138">
        <v>36</v>
      </c>
      <c r="AY766" s="6">
        <v>56.278229448961156</v>
      </c>
      <c r="AZ766" s="6">
        <v>10</v>
      </c>
      <c r="BA766" s="6">
        <v>1.7825311942959003</v>
      </c>
      <c r="BB766" s="6">
        <v>16</v>
      </c>
      <c r="BC766" s="6">
        <v>17</v>
      </c>
      <c r="BD766" s="6">
        <v>1.5084294587400178</v>
      </c>
      <c r="BE766" s="6">
        <v>0</v>
      </c>
      <c r="BF766" s="6">
        <v>0</v>
      </c>
      <c r="BG766" s="6">
        <v>7</v>
      </c>
      <c r="BH766" s="6">
        <v>0.82063305978898016</v>
      </c>
      <c r="BI766" s="6">
        <v>6</v>
      </c>
      <c r="BJ766" s="6">
        <v>6.5217391304347823</v>
      </c>
      <c r="BK766" s="6">
        <v>95</v>
      </c>
    </row>
    <row r="767" spans="1:63" x14ac:dyDescent="0.35">
      <c r="A767" s="28">
        <v>761</v>
      </c>
      <c r="C767" s="18" t="s">
        <v>9</v>
      </c>
      <c r="D767" s="15">
        <v>410</v>
      </c>
      <c r="E767" s="19">
        <v>0</v>
      </c>
      <c r="F767" s="19">
        <v>0</v>
      </c>
      <c r="G767" s="19">
        <v>9</v>
      </c>
      <c r="H767" s="19">
        <v>229</v>
      </c>
      <c r="I767" s="19">
        <v>176</v>
      </c>
      <c r="J767" s="20">
        <v>63.658536585365852</v>
      </c>
      <c r="K767" s="20">
        <v>6</v>
      </c>
      <c r="L767" s="20">
        <v>5.0420168067226889</v>
      </c>
      <c r="M767" s="19">
        <v>0</v>
      </c>
      <c r="N767" s="20">
        <v>0</v>
      </c>
      <c r="O767" s="20">
        <v>25</v>
      </c>
      <c r="P767" s="20">
        <v>100</v>
      </c>
      <c r="Q767" s="20">
        <v>28.205128205128204</v>
      </c>
      <c r="R767" s="19">
        <v>0</v>
      </c>
      <c r="S767" s="20">
        <v>0</v>
      </c>
      <c r="T767" s="19">
        <v>0</v>
      </c>
      <c r="U767" s="20">
        <v>0</v>
      </c>
      <c r="V767" s="19">
        <v>0</v>
      </c>
      <c r="W767" s="20">
        <v>0</v>
      </c>
      <c r="X767" s="19">
        <v>0</v>
      </c>
      <c r="Y767" s="20">
        <v>0</v>
      </c>
      <c r="Z767" s="20">
        <v>15.702479338842975</v>
      </c>
      <c r="AA767" s="20">
        <v>71.074380165289256</v>
      </c>
      <c r="AB767" s="19">
        <v>12</v>
      </c>
      <c r="AC767" s="20">
        <v>6.3492063492063489</v>
      </c>
      <c r="AD767" s="20">
        <v>75.490196078431367</v>
      </c>
      <c r="AE767" s="20">
        <v>77.600000000000009</v>
      </c>
      <c r="AF767" s="20">
        <v>83.333333333333343</v>
      </c>
      <c r="AG767" s="20">
        <v>75.879396984924625</v>
      </c>
      <c r="AH767" s="20">
        <v>28.40909090909091</v>
      </c>
      <c r="AI767" s="20">
        <v>40.340909090909086</v>
      </c>
      <c r="AJ767" s="3">
        <v>539.375</v>
      </c>
      <c r="AK767" s="6">
        <v>0</v>
      </c>
      <c r="AL767" s="6">
        <v>308</v>
      </c>
      <c r="AM767" s="6">
        <v>0</v>
      </c>
      <c r="AN767" s="6">
        <v>0</v>
      </c>
      <c r="AO767" s="6">
        <v>0</v>
      </c>
      <c r="AP767" s="6">
        <v>0</v>
      </c>
      <c r="AQ767" s="6">
        <v>95</v>
      </c>
      <c r="AR767" s="6">
        <v>22</v>
      </c>
      <c r="AS767" s="6">
        <v>5.5696202531645564</v>
      </c>
      <c r="AT767" s="138">
        <v>1</v>
      </c>
      <c r="AU767" s="138">
        <v>0</v>
      </c>
      <c r="AV767" s="138">
        <v>1</v>
      </c>
      <c r="AW767" s="138">
        <v>0</v>
      </c>
      <c r="AX767" s="138">
        <v>2</v>
      </c>
      <c r="AY767" s="6">
        <v>25.526315789473685</v>
      </c>
      <c r="AZ767" s="6">
        <v>0</v>
      </c>
      <c r="BA767" s="6">
        <v>0</v>
      </c>
      <c r="BB767" s="6">
        <v>69</v>
      </c>
      <c r="BC767" s="6">
        <v>42</v>
      </c>
      <c r="BD767" s="6">
        <v>10.473815461346634</v>
      </c>
      <c r="BE767" s="6">
        <v>0</v>
      </c>
      <c r="BF767" s="6">
        <v>0</v>
      </c>
      <c r="BG767" s="6">
        <v>8</v>
      </c>
      <c r="BH767" s="6">
        <v>3.5555555555555554</v>
      </c>
      <c r="BI767" s="6">
        <v>33</v>
      </c>
      <c r="BJ767" s="6">
        <v>19.526627218934912</v>
      </c>
      <c r="BK767" s="6">
        <v>9</v>
      </c>
    </row>
    <row r="768" spans="1:63" x14ac:dyDescent="0.35">
      <c r="A768" s="28">
        <v>762</v>
      </c>
      <c r="C768" s="18" t="s">
        <v>3</v>
      </c>
      <c r="D768" s="15">
        <v>83</v>
      </c>
      <c r="E768" s="19">
        <v>0</v>
      </c>
      <c r="F768" s="19">
        <v>3</v>
      </c>
      <c r="G768" s="19">
        <v>4</v>
      </c>
      <c r="H768" s="19">
        <v>57</v>
      </c>
      <c r="I768" s="19">
        <v>17</v>
      </c>
      <c r="J768" s="20">
        <v>45.783132530120483</v>
      </c>
      <c r="K768" s="20">
        <v>4</v>
      </c>
      <c r="L768" s="20">
        <v>15.384615384615385</v>
      </c>
      <c r="M768" s="19">
        <v>0</v>
      </c>
      <c r="N768" s="20">
        <v>0</v>
      </c>
      <c r="O768" s="20">
        <v>13</v>
      </c>
      <c r="P768" s="20">
        <v>70</v>
      </c>
      <c r="Q768" s="20">
        <v>27.027027027027028</v>
      </c>
      <c r="R768" s="19">
        <v>0</v>
      </c>
      <c r="S768" s="20">
        <v>0</v>
      </c>
      <c r="T768" s="19">
        <v>0</v>
      </c>
      <c r="U768" s="20">
        <v>0</v>
      </c>
      <c r="V768" s="19">
        <v>0</v>
      </c>
      <c r="W768" s="20">
        <v>0</v>
      </c>
      <c r="X768" s="19">
        <v>0</v>
      </c>
      <c r="Y768" s="20">
        <v>0</v>
      </c>
      <c r="Z768" s="20">
        <v>25</v>
      </c>
      <c r="AA768" s="20">
        <v>0</v>
      </c>
      <c r="AB768" s="19">
        <v>6</v>
      </c>
      <c r="AC768" s="20">
        <v>14.285714285714285</v>
      </c>
      <c r="AD768" s="20">
        <v>75</v>
      </c>
      <c r="AE768" s="20">
        <v>51.612903225806448</v>
      </c>
      <c r="AF768" s="20">
        <v>33.333333333333329</v>
      </c>
      <c r="AG768" s="20">
        <v>60.869565217391312</v>
      </c>
      <c r="AH768" s="20">
        <v>38.461538461538467</v>
      </c>
      <c r="AI768" s="20">
        <v>23.076923076923077</v>
      </c>
      <c r="AJ768" s="3">
        <v>621.15384615384619</v>
      </c>
      <c r="AK768" s="6">
        <v>0</v>
      </c>
      <c r="AL768" s="6">
        <v>76</v>
      </c>
      <c r="AM768" s="6">
        <v>0</v>
      </c>
      <c r="AN768" s="6">
        <v>0</v>
      </c>
      <c r="AO768" s="6">
        <v>0</v>
      </c>
      <c r="AP768" s="6">
        <v>0</v>
      </c>
      <c r="AQ768" s="6">
        <v>3</v>
      </c>
      <c r="AR768" s="6">
        <v>14</v>
      </c>
      <c r="AS768" s="6">
        <v>17.073170731707318</v>
      </c>
      <c r="AT768" s="138">
        <v>0</v>
      </c>
      <c r="AU768" s="138">
        <v>0</v>
      </c>
      <c r="AV768" s="138">
        <v>0</v>
      </c>
      <c r="AW768" s="138">
        <v>0</v>
      </c>
      <c r="AX768" s="138">
        <v>0</v>
      </c>
      <c r="AY768" s="6">
        <v>77.108433734939766</v>
      </c>
      <c r="AZ768" s="6">
        <v>0</v>
      </c>
      <c r="BA768" s="6">
        <v>0</v>
      </c>
      <c r="BB768" s="6">
        <v>0</v>
      </c>
      <c r="BC768" s="6">
        <v>5</v>
      </c>
      <c r="BD768" s="6">
        <v>6.5789473684210522</v>
      </c>
      <c r="BE768" s="6">
        <v>0</v>
      </c>
      <c r="BF768" s="6">
        <v>0</v>
      </c>
      <c r="BG768" s="6">
        <v>4</v>
      </c>
      <c r="BH768" s="6">
        <v>6.7796610169491522</v>
      </c>
      <c r="BI768" s="6">
        <v>3</v>
      </c>
      <c r="BJ768" s="6">
        <v>17.647058823529413</v>
      </c>
      <c r="BK768" s="6">
        <v>4</v>
      </c>
    </row>
    <row r="769" spans="1:63" x14ac:dyDescent="0.35">
      <c r="A769" s="28">
        <v>763</v>
      </c>
      <c r="C769" s="18" t="s">
        <v>280</v>
      </c>
      <c r="D769" s="15">
        <v>312</v>
      </c>
      <c r="E769" s="19">
        <v>12</v>
      </c>
      <c r="F769" s="19">
        <v>23</v>
      </c>
      <c r="G769" s="19">
        <v>43</v>
      </c>
      <c r="H769" s="19">
        <v>230</v>
      </c>
      <c r="I769" s="19">
        <v>17</v>
      </c>
      <c r="J769" s="20">
        <v>53.846153846153847</v>
      </c>
      <c r="K769" s="20">
        <v>5</v>
      </c>
      <c r="L769" s="20">
        <v>3.0487804878048781</v>
      </c>
      <c r="M769" s="19">
        <v>0</v>
      </c>
      <c r="N769" s="20">
        <v>0</v>
      </c>
      <c r="O769" s="20">
        <v>17</v>
      </c>
      <c r="P769" s="20">
        <v>100</v>
      </c>
      <c r="Q769" s="20">
        <v>6.4748201438848918</v>
      </c>
      <c r="R769" s="19">
        <v>0</v>
      </c>
      <c r="S769" s="20">
        <v>0</v>
      </c>
      <c r="T769" s="19">
        <v>4</v>
      </c>
      <c r="U769" s="20">
        <v>25</v>
      </c>
      <c r="V769" s="19">
        <v>0</v>
      </c>
      <c r="W769" s="20">
        <v>0</v>
      </c>
      <c r="X769" s="19">
        <v>5</v>
      </c>
      <c r="Y769" s="20">
        <v>15.151515151515152</v>
      </c>
      <c r="Z769" s="20">
        <v>7.4534161490683228</v>
      </c>
      <c r="AA769" s="20">
        <v>86.335403726708066</v>
      </c>
      <c r="AB769" s="19">
        <v>20</v>
      </c>
      <c r="AC769" s="20">
        <v>9.216589861751153</v>
      </c>
      <c r="AD769" s="20">
        <v>84.905660377358487</v>
      </c>
      <c r="AE769" s="20">
        <v>71.311475409836063</v>
      </c>
      <c r="AF769" s="20">
        <v>72.41379310344827</v>
      </c>
      <c r="AG769" s="20">
        <v>79.6875</v>
      </c>
      <c r="AH769" s="20">
        <v>11.111111111111111</v>
      </c>
      <c r="AI769" s="20">
        <v>61.904761904761905</v>
      </c>
      <c r="AJ769" s="3">
        <v>873.33333333333337</v>
      </c>
      <c r="AK769" s="6">
        <v>29</v>
      </c>
      <c r="AL769" s="6">
        <v>77</v>
      </c>
      <c r="AM769" s="6">
        <v>18</v>
      </c>
      <c r="AN769" s="6">
        <v>53</v>
      </c>
      <c r="AO769" s="6">
        <v>0</v>
      </c>
      <c r="AP769" s="6">
        <v>5</v>
      </c>
      <c r="AQ769" s="6">
        <v>120</v>
      </c>
      <c r="AR769" s="6">
        <v>68</v>
      </c>
      <c r="AS769" s="6">
        <v>22.666666666666664</v>
      </c>
      <c r="AT769" s="138">
        <v>1</v>
      </c>
      <c r="AU769" s="138">
        <v>0</v>
      </c>
      <c r="AV769" s="138">
        <v>5</v>
      </c>
      <c r="AW769" s="138">
        <v>7</v>
      </c>
      <c r="AX769" s="138">
        <v>13</v>
      </c>
      <c r="AY769" s="6">
        <v>47.157190635451506</v>
      </c>
      <c r="AZ769" s="6">
        <v>0</v>
      </c>
      <c r="BA769" s="6">
        <v>0</v>
      </c>
      <c r="BB769" s="6">
        <v>0</v>
      </c>
      <c r="BC769" s="6">
        <v>4</v>
      </c>
      <c r="BD769" s="6">
        <v>1.2944983818770228</v>
      </c>
      <c r="BE769" s="6">
        <v>0</v>
      </c>
      <c r="BF769" s="6">
        <v>0</v>
      </c>
      <c r="BG769" s="6">
        <v>0</v>
      </c>
      <c r="BH769" s="6">
        <v>0</v>
      </c>
      <c r="BI769" s="6">
        <v>0</v>
      </c>
      <c r="BJ769" s="6">
        <v>0</v>
      </c>
      <c r="BK769" s="6">
        <v>43</v>
      </c>
    </row>
    <row r="770" spans="1:63" x14ac:dyDescent="0.35">
      <c r="A770" s="28">
        <v>764</v>
      </c>
      <c r="C770" s="18" t="s">
        <v>28</v>
      </c>
      <c r="D770" s="15">
        <v>103</v>
      </c>
      <c r="E770" s="19">
        <v>0</v>
      </c>
      <c r="F770" s="19">
        <v>6</v>
      </c>
      <c r="G770" s="19">
        <v>13</v>
      </c>
      <c r="H770" s="19">
        <v>78</v>
      </c>
      <c r="I770" s="19">
        <v>3</v>
      </c>
      <c r="J770" s="20">
        <v>47.572815533980581</v>
      </c>
      <c r="K770" s="20">
        <v>9</v>
      </c>
      <c r="L770" s="20">
        <v>16.071428571428573</v>
      </c>
      <c r="M770" s="19">
        <v>0</v>
      </c>
      <c r="N770" s="20">
        <v>0</v>
      </c>
      <c r="O770" s="20">
        <v>16</v>
      </c>
      <c r="P770" s="20">
        <v>68.421052631578945</v>
      </c>
      <c r="Q770" s="20">
        <v>30.76923076923077</v>
      </c>
      <c r="R770" s="19">
        <v>0</v>
      </c>
      <c r="S770" s="20">
        <v>0</v>
      </c>
      <c r="T770" s="19">
        <v>4</v>
      </c>
      <c r="U770" s="20">
        <v>100</v>
      </c>
      <c r="V770" s="19">
        <v>0</v>
      </c>
      <c r="W770" s="20">
        <v>0</v>
      </c>
      <c r="X770" s="19">
        <v>0</v>
      </c>
      <c r="Y770" s="20">
        <v>0</v>
      </c>
      <c r="Z770" s="20">
        <v>32.653061224489797</v>
      </c>
      <c r="AA770" s="20">
        <v>28.571428571428569</v>
      </c>
      <c r="AB770" s="19">
        <v>12</v>
      </c>
      <c r="AC770" s="20">
        <v>21.052631578947366</v>
      </c>
      <c r="AD770" s="20">
        <v>66.666666666666657</v>
      </c>
      <c r="AE770" s="20">
        <v>35.714285714285715</v>
      </c>
      <c r="AF770" s="20">
        <v>27.27272727272727</v>
      </c>
      <c r="AG770" s="20">
        <v>52.054794520547944</v>
      </c>
      <c r="AH770" s="20">
        <v>18.75</v>
      </c>
      <c r="AI770" s="20">
        <v>28.125</v>
      </c>
      <c r="AJ770" s="3">
        <v>362.5</v>
      </c>
      <c r="AK770" s="6">
        <v>0</v>
      </c>
      <c r="AL770" s="6">
        <v>0</v>
      </c>
      <c r="AM770" s="6">
        <v>0</v>
      </c>
      <c r="AN770" s="6">
        <v>92</v>
      </c>
      <c r="AO770" s="6">
        <v>0</v>
      </c>
      <c r="AP770" s="6">
        <v>0</v>
      </c>
      <c r="AQ770" s="6">
        <v>3</v>
      </c>
      <c r="AR770" s="6">
        <v>8</v>
      </c>
      <c r="AS770" s="6">
        <v>8</v>
      </c>
      <c r="AT770" s="138">
        <v>2</v>
      </c>
      <c r="AU770" s="138">
        <v>0</v>
      </c>
      <c r="AV770" s="138">
        <v>0</v>
      </c>
      <c r="AW770" s="138">
        <v>0</v>
      </c>
      <c r="AX770" s="138">
        <v>2</v>
      </c>
      <c r="AY770" s="6">
        <v>96.907216494845358</v>
      </c>
      <c r="AZ770" s="6">
        <v>3</v>
      </c>
      <c r="BA770" s="6">
        <v>5.6603773584905666</v>
      </c>
      <c r="BB770" s="6">
        <v>0</v>
      </c>
      <c r="BC770" s="6">
        <v>18</v>
      </c>
      <c r="BD770" s="6">
        <v>17.307692307692307</v>
      </c>
      <c r="BE770" s="6">
        <v>0</v>
      </c>
      <c r="BF770" s="6">
        <v>0</v>
      </c>
      <c r="BG770" s="6">
        <v>9</v>
      </c>
      <c r="BH770" s="6">
        <v>12.328767123287671</v>
      </c>
      <c r="BI770" s="6">
        <v>0</v>
      </c>
      <c r="BJ770" s="6">
        <v>0</v>
      </c>
      <c r="BK770" s="6">
        <v>13</v>
      </c>
    </row>
    <row r="771" spans="1:63" x14ac:dyDescent="0.35">
      <c r="A771" s="28">
        <v>765</v>
      </c>
      <c r="C771" s="18" t="s">
        <v>25</v>
      </c>
      <c r="D771" s="15">
        <v>998</v>
      </c>
      <c r="E771" s="19">
        <v>36</v>
      </c>
      <c r="F771" s="19">
        <v>85</v>
      </c>
      <c r="G771" s="19">
        <v>76</v>
      </c>
      <c r="H771" s="19">
        <v>753</v>
      </c>
      <c r="I771" s="19">
        <v>83</v>
      </c>
      <c r="J771" s="20">
        <v>49.198396793587172</v>
      </c>
      <c r="K771" s="20">
        <v>16</v>
      </c>
      <c r="L771" s="20">
        <v>3.5010940919037199</v>
      </c>
      <c r="M771" s="19">
        <v>4</v>
      </c>
      <c r="N771" s="20">
        <v>11.111111111111111</v>
      </c>
      <c r="O771" s="20">
        <v>30</v>
      </c>
      <c r="P771" s="20">
        <v>100</v>
      </c>
      <c r="Q771" s="20">
        <v>6.8926553672316384</v>
      </c>
      <c r="R771" s="19">
        <v>0</v>
      </c>
      <c r="S771" s="20">
        <v>0</v>
      </c>
      <c r="T771" s="19">
        <v>3</v>
      </c>
      <c r="U771" s="20">
        <v>13.043478260869565</v>
      </c>
      <c r="V771" s="19">
        <v>3</v>
      </c>
      <c r="W771" s="20">
        <v>10.714285714285714</v>
      </c>
      <c r="X771" s="19">
        <v>6</v>
      </c>
      <c r="Y771" s="20">
        <v>12.76595744680851</v>
      </c>
      <c r="Z771" s="20">
        <v>22.696629213483146</v>
      </c>
      <c r="AA771" s="20">
        <v>59.325842696629216</v>
      </c>
      <c r="AB771" s="19">
        <v>42</v>
      </c>
      <c r="AC771" s="20">
        <v>6.5116279069767442</v>
      </c>
      <c r="AD771" s="20">
        <v>88.713910761154864</v>
      </c>
      <c r="AE771" s="20">
        <v>66.944444444444443</v>
      </c>
      <c r="AF771" s="20">
        <v>64.666666666666657</v>
      </c>
      <c r="AG771" s="20">
        <v>82.504288164665525</v>
      </c>
      <c r="AH771" s="20">
        <v>28.308207705192629</v>
      </c>
      <c r="AI771" s="20">
        <v>42.211055276381906</v>
      </c>
      <c r="AJ771" s="3">
        <v>781.25</v>
      </c>
      <c r="AK771" s="6">
        <v>474</v>
      </c>
      <c r="AL771" s="6">
        <v>271</v>
      </c>
      <c r="AM771" s="6">
        <v>46</v>
      </c>
      <c r="AN771" s="6">
        <v>112</v>
      </c>
      <c r="AO771" s="6">
        <v>0</v>
      </c>
      <c r="AP771" s="6">
        <v>0</v>
      </c>
      <c r="AQ771" s="6">
        <v>68</v>
      </c>
      <c r="AR771" s="6">
        <v>240</v>
      </c>
      <c r="AS771" s="6">
        <v>24.615384615384617</v>
      </c>
      <c r="AT771" s="138">
        <v>6</v>
      </c>
      <c r="AU771" s="138">
        <v>0</v>
      </c>
      <c r="AV771" s="138">
        <v>0</v>
      </c>
      <c r="AW771" s="138">
        <v>14</v>
      </c>
      <c r="AX771" s="138">
        <v>20</v>
      </c>
      <c r="AY771" s="6">
        <v>47.663551401869157</v>
      </c>
      <c r="AZ771" s="6">
        <v>3</v>
      </c>
      <c r="BA771" s="6">
        <v>0.6578947368421052</v>
      </c>
      <c r="BB771" s="6">
        <v>12</v>
      </c>
      <c r="BC771" s="6">
        <v>33</v>
      </c>
      <c r="BD771" s="6">
        <v>3.3333333333333335</v>
      </c>
      <c r="BE771" s="6">
        <v>0</v>
      </c>
      <c r="BF771" s="6">
        <v>0</v>
      </c>
      <c r="BG771" s="6">
        <v>20</v>
      </c>
      <c r="BH771" s="6">
        <v>2.6631158455392807</v>
      </c>
      <c r="BI771" s="6">
        <v>4</v>
      </c>
      <c r="BJ771" s="6">
        <v>5.0632911392405067</v>
      </c>
      <c r="BK771" s="6">
        <v>76</v>
      </c>
    </row>
    <row r="772" spans="1:63" x14ac:dyDescent="0.35">
      <c r="A772" s="28">
        <v>766</v>
      </c>
      <c r="C772" s="18" t="s">
        <v>11</v>
      </c>
      <c r="D772" s="15">
        <v>60</v>
      </c>
      <c r="E772" s="19">
        <v>4</v>
      </c>
      <c r="F772" s="19">
        <v>13</v>
      </c>
      <c r="G772" s="19">
        <v>24</v>
      </c>
      <c r="H772" s="19">
        <v>31</v>
      </c>
      <c r="I772" s="19">
        <v>0</v>
      </c>
      <c r="J772" s="20">
        <v>48.333333333333336</v>
      </c>
      <c r="K772" s="20">
        <v>0</v>
      </c>
      <c r="L772" s="20">
        <v>0</v>
      </c>
      <c r="M772" s="19">
        <v>0</v>
      </c>
      <c r="N772" s="20">
        <v>0</v>
      </c>
      <c r="O772" s="20">
        <v>4</v>
      </c>
      <c r="P772" s="20">
        <v>100</v>
      </c>
      <c r="Q772" s="20">
        <v>18.421052631578945</v>
      </c>
      <c r="R772" s="19">
        <v>0</v>
      </c>
      <c r="S772" s="20">
        <v>0</v>
      </c>
      <c r="T772" s="19">
        <v>0</v>
      </c>
      <c r="U772" s="20">
        <v>0</v>
      </c>
      <c r="V772" s="19">
        <v>0</v>
      </c>
      <c r="W772" s="20">
        <v>0</v>
      </c>
      <c r="X772" s="19">
        <v>5</v>
      </c>
      <c r="Y772" s="20">
        <v>41.666666666666671</v>
      </c>
      <c r="Z772" s="20">
        <v>16.666666666666664</v>
      </c>
      <c r="AA772" s="20">
        <v>55.555555555555557</v>
      </c>
      <c r="AB772" s="19">
        <v>10</v>
      </c>
      <c r="AC772" s="20">
        <v>40</v>
      </c>
      <c r="AD772" s="20">
        <v>61.904761904761905</v>
      </c>
      <c r="AE772" s="20">
        <v>35.714285714285715</v>
      </c>
      <c r="AF772" s="20">
        <v>27.27272727272727</v>
      </c>
      <c r="AG772" s="20">
        <v>47.368421052631575</v>
      </c>
      <c r="AH772" s="20">
        <v>21.428571428571427</v>
      </c>
      <c r="AI772" s="20">
        <v>57.142857142857139</v>
      </c>
      <c r="AJ772" s="3">
        <v>311.11111111111109</v>
      </c>
      <c r="AK772" s="6">
        <v>0</v>
      </c>
      <c r="AL772" s="6">
        <v>4</v>
      </c>
      <c r="AM772" s="6">
        <v>0</v>
      </c>
      <c r="AN772" s="6">
        <v>45</v>
      </c>
      <c r="AO772" s="6">
        <v>0</v>
      </c>
      <c r="AP772" s="6">
        <v>0</v>
      </c>
      <c r="AQ772" s="6">
        <v>4</v>
      </c>
      <c r="AR772" s="6">
        <v>15</v>
      </c>
      <c r="AS772" s="6">
        <v>26.315789473684209</v>
      </c>
      <c r="AT772" s="138">
        <v>0</v>
      </c>
      <c r="AU772" s="138">
        <v>0</v>
      </c>
      <c r="AV772" s="138">
        <v>0</v>
      </c>
      <c r="AW772" s="138">
        <v>0</v>
      </c>
      <c r="AX772" s="138">
        <v>0</v>
      </c>
      <c r="AY772" s="6">
        <v>94.827586206896555</v>
      </c>
      <c r="AZ772" s="6">
        <v>4</v>
      </c>
      <c r="BA772" s="6">
        <v>22.222222222222221</v>
      </c>
      <c r="BB772" s="6">
        <v>0</v>
      </c>
      <c r="BC772" s="6">
        <v>3</v>
      </c>
      <c r="BD772" s="6">
        <v>5.0847457627118651</v>
      </c>
      <c r="BE772" s="6">
        <v>0</v>
      </c>
      <c r="BF772" s="6">
        <v>0</v>
      </c>
      <c r="BG772" s="6">
        <v>3</v>
      </c>
      <c r="BH772" s="6">
        <v>12</v>
      </c>
      <c r="BI772" s="6">
        <v>0</v>
      </c>
      <c r="BJ772" s="6">
        <v>0</v>
      </c>
      <c r="BK772" s="6">
        <v>24</v>
      </c>
    </row>
    <row r="773" spans="1:63" x14ac:dyDescent="0.35">
      <c r="A773" s="28">
        <v>767</v>
      </c>
      <c r="C773" s="18" t="s">
        <v>281</v>
      </c>
      <c r="D773" s="15">
        <v>41</v>
      </c>
      <c r="E773" s="19">
        <v>0</v>
      </c>
      <c r="F773" s="19">
        <v>0</v>
      </c>
      <c r="G773" s="19">
        <v>0</v>
      </c>
      <c r="H773" s="19">
        <v>42</v>
      </c>
      <c r="I773" s="19">
        <v>0</v>
      </c>
      <c r="J773" s="20">
        <v>46.341463414634148</v>
      </c>
      <c r="K773" s="20">
        <v>0</v>
      </c>
      <c r="L773" s="20">
        <v>0</v>
      </c>
      <c r="M773" s="19">
        <v>0</v>
      </c>
      <c r="N773" s="20">
        <v>0</v>
      </c>
      <c r="O773" s="20">
        <v>4</v>
      </c>
      <c r="P773" s="20">
        <v>100</v>
      </c>
      <c r="Q773" s="20">
        <v>25</v>
      </c>
      <c r="R773" s="19">
        <v>0</v>
      </c>
      <c r="S773" s="20">
        <v>0</v>
      </c>
      <c r="T773" s="19">
        <v>0</v>
      </c>
      <c r="U773" s="20">
        <v>0</v>
      </c>
      <c r="V773" s="19">
        <v>0</v>
      </c>
      <c r="W773" s="20">
        <v>0</v>
      </c>
      <c r="X773" s="19">
        <v>0</v>
      </c>
      <c r="Y773" s="20">
        <v>0</v>
      </c>
      <c r="Z773" s="20">
        <v>40.909090909090914</v>
      </c>
      <c r="AA773" s="20">
        <v>40.909090909090914</v>
      </c>
      <c r="AB773" s="19">
        <v>4</v>
      </c>
      <c r="AC773" s="20">
        <v>17.391304347826086</v>
      </c>
      <c r="AD773" s="20">
        <v>77.777777777777786</v>
      </c>
      <c r="AE773" s="20">
        <v>52</v>
      </c>
      <c r="AF773" s="20">
        <v>0</v>
      </c>
      <c r="AG773" s="20">
        <v>65.517241379310349</v>
      </c>
      <c r="AH773" s="20">
        <v>26.666666666666668</v>
      </c>
      <c r="AI773" s="20">
        <v>53.333333333333336</v>
      </c>
      <c r="AJ773" s="3">
        <v>478.57142857142856</v>
      </c>
      <c r="AK773" s="6">
        <v>9</v>
      </c>
      <c r="AL773" s="6">
        <v>22</v>
      </c>
      <c r="AM773" s="6">
        <v>0</v>
      </c>
      <c r="AN773" s="6">
        <v>0</v>
      </c>
      <c r="AO773" s="6">
        <v>0</v>
      </c>
      <c r="AP773" s="6">
        <v>0</v>
      </c>
      <c r="AQ773" s="6">
        <v>15</v>
      </c>
      <c r="AR773" s="6">
        <v>3</v>
      </c>
      <c r="AS773" s="6">
        <v>7.3170731707317067</v>
      </c>
      <c r="AT773" s="138"/>
      <c r="AU773" s="138"/>
      <c r="AV773" s="138"/>
      <c r="AW773" s="138"/>
      <c r="AX773" s="138"/>
      <c r="AY773" s="6">
        <v>51.515151515151516</v>
      </c>
      <c r="AZ773" s="6">
        <v>0</v>
      </c>
      <c r="BA773" s="6">
        <v>0</v>
      </c>
      <c r="BB773" s="6">
        <v>0</v>
      </c>
      <c r="BC773" s="6">
        <v>7</v>
      </c>
      <c r="BD773" s="6">
        <v>17.5</v>
      </c>
      <c r="BE773" s="6">
        <v>0</v>
      </c>
      <c r="BF773" s="6">
        <v>0</v>
      </c>
      <c r="BG773" s="6">
        <v>4</v>
      </c>
      <c r="BH773" s="6">
        <v>10.256410256410255</v>
      </c>
      <c r="BI773" s="6">
        <v>0</v>
      </c>
      <c r="BJ773" s="6">
        <v>0</v>
      </c>
      <c r="BK773" s="6">
        <v>0</v>
      </c>
    </row>
    <row r="774" spans="1:63" x14ac:dyDescent="0.35">
      <c r="A774" s="28">
        <v>768</v>
      </c>
      <c r="C774" s="18" t="s">
        <v>14</v>
      </c>
      <c r="D774" s="15">
        <v>1674</v>
      </c>
      <c r="E774" s="19">
        <v>13</v>
      </c>
      <c r="F774" s="19">
        <v>19</v>
      </c>
      <c r="G774" s="19">
        <v>33</v>
      </c>
      <c r="H774" s="19">
        <v>1354</v>
      </c>
      <c r="I774" s="19">
        <v>265</v>
      </c>
      <c r="J774" s="20">
        <v>47.909199522102746</v>
      </c>
      <c r="K774" s="20">
        <v>98</v>
      </c>
      <c r="L774" s="20">
        <v>19.066147859922179</v>
      </c>
      <c r="M774" s="19">
        <v>0</v>
      </c>
      <c r="N774" s="20">
        <v>0</v>
      </c>
      <c r="O774" s="20">
        <v>171</v>
      </c>
      <c r="P774" s="20">
        <v>85.294117647058826</v>
      </c>
      <c r="Q774" s="20">
        <v>42.561205273069682</v>
      </c>
      <c r="R774" s="19">
        <v>4</v>
      </c>
      <c r="S774" s="20">
        <v>14.285714285714285</v>
      </c>
      <c r="T774" s="19">
        <v>3</v>
      </c>
      <c r="U774" s="20">
        <v>17.647058823529413</v>
      </c>
      <c r="V774" s="19">
        <v>0</v>
      </c>
      <c r="W774" s="20">
        <v>0</v>
      </c>
      <c r="X774" s="19">
        <v>7</v>
      </c>
      <c r="Y774" s="20">
        <v>24.137931034482758</v>
      </c>
      <c r="Z774" s="20">
        <v>22.535211267605636</v>
      </c>
      <c r="AA774" s="20">
        <v>33.802816901408448</v>
      </c>
      <c r="AB774" s="19">
        <v>70</v>
      </c>
      <c r="AC774" s="20">
        <v>8.5261875761266737</v>
      </c>
      <c r="AD774" s="20">
        <v>68.812589413447782</v>
      </c>
      <c r="AE774" s="20">
        <v>39.71291866028708</v>
      </c>
      <c r="AF774" s="20">
        <v>40</v>
      </c>
      <c r="AG774" s="20">
        <v>56.799336650082921</v>
      </c>
      <c r="AH774" s="20">
        <v>44.34087882822903</v>
      </c>
      <c r="AI774" s="20">
        <v>31.557922769640477</v>
      </c>
      <c r="AJ774" s="3">
        <v>479.81366459627327</v>
      </c>
      <c r="AK774" s="6">
        <v>3</v>
      </c>
      <c r="AL774" s="6">
        <v>34</v>
      </c>
      <c r="AM774" s="6">
        <v>0</v>
      </c>
      <c r="AN774" s="6">
        <v>1087</v>
      </c>
      <c r="AO774" s="6">
        <v>3</v>
      </c>
      <c r="AP774" s="6">
        <v>14</v>
      </c>
      <c r="AQ774" s="6">
        <v>415</v>
      </c>
      <c r="AR774" s="6">
        <v>97</v>
      </c>
      <c r="AS774" s="6">
        <v>6.0099132589838904</v>
      </c>
      <c r="AT774" s="138">
        <v>5</v>
      </c>
      <c r="AU774" s="138">
        <v>0</v>
      </c>
      <c r="AV774" s="138">
        <v>1</v>
      </c>
      <c r="AW774" s="138">
        <v>6</v>
      </c>
      <c r="AX774" s="138">
        <v>12</v>
      </c>
      <c r="AY774" s="6">
        <v>28.848560700876096</v>
      </c>
      <c r="AZ774" s="6">
        <v>9</v>
      </c>
      <c r="BA774" s="6">
        <v>1.7928286852589643</v>
      </c>
      <c r="BB774" s="6">
        <v>51</v>
      </c>
      <c r="BC774" s="6">
        <v>496</v>
      </c>
      <c r="BD774" s="6">
        <v>29.951690821256037</v>
      </c>
      <c r="BE774" s="6">
        <v>4</v>
      </c>
      <c r="BF774" s="6">
        <v>11.428571428571429</v>
      </c>
      <c r="BG774" s="6">
        <v>305</v>
      </c>
      <c r="BH774" s="6">
        <v>22.82934131736527</v>
      </c>
      <c r="BI774" s="6">
        <v>182</v>
      </c>
      <c r="BJ774" s="6">
        <v>70.542635658914733</v>
      </c>
      <c r="BK774" s="6">
        <v>33</v>
      </c>
    </row>
    <row r="775" spans="1:63" x14ac:dyDescent="0.35">
      <c r="A775" s="28">
        <v>769</v>
      </c>
      <c r="C775" s="18" t="s">
        <v>18</v>
      </c>
      <c r="D775" s="15">
        <v>1173</v>
      </c>
      <c r="E775" s="19">
        <v>17</v>
      </c>
      <c r="F775" s="19">
        <v>46</v>
      </c>
      <c r="G775" s="19">
        <v>96</v>
      </c>
      <c r="H775" s="19">
        <v>914</v>
      </c>
      <c r="I775" s="19">
        <v>115</v>
      </c>
      <c r="J775" s="20">
        <v>55.669224211423696</v>
      </c>
      <c r="K775" s="20">
        <v>58</v>
      </c>
      <c r="L775" s="20">
        <v>11.693548387096774</v>
      </c>
      <c r="M775" s="19">
        <v>0</v>
      </c>
      <c r="N775" s="20">
        <v>0</v>
      </c>
      <c r="O775" s="20">
        <v>99</v>
      </c>
      <c r="P775" s="20">
        <v>94.73684210526315</v>
      </c>
      <c r="Q775" s="20">
        <v>22.324723247232473</v>
      </c>
      <c r="R775" s="19">
        <v>0</v>
      </c>
      <c r="S775" s="20">
        <v>0</v>
      </c>
      <c r="T775" s="19">
        <v>4</v>
      </c>
      <c r="U775" s="20">
        <v>14.285714285714285</v>
      </c>
      <c r="V775" s="19">
        <v>0</v>
      </c>
      <c r="W775" s="20">
        <v>0</v>
      </c>
      <c r="X775" s="19">
        <v>3</v>
      </c>
      <c r="Y775" s="20">
        <v>4.6875</v>
      </c>
      <c r="Z775" s="20">
        <v>16.016427104722791</v>
      </c>
      <c r="AA775" s="20">
        <v>58.110882956878854</v>
      </c>
      <c r="AB775" s="19">
        <v>70</v>
      </c>
      <c r="AC775" s="20">
        <v>10.115606936416185</v>
      </c>
      <c r="AD775" s="20">
        <v>72.63427109974424</v>
      </c>
      <c r="AE775" s="20">
        <v>59.019607843137258</v>
      </c>
      <c r="AF775" s="20">
        <v>48.979591836734691</v>
      </c>
      <c r="AG775" s="20">
        <v>66.876574307304779</v>
      </c>
      <c r="AH775" s="20">
        <v>37.785016286644954</v>
      </c>
      <c r="AI775" s="20">
        <v>34.527687296416936</v>
      </c>
      <c r="AJ775" s="3">
        <v>524.7706422018349</v>
      </c>
      <c r="AK775" s="6">
        <v>480</v>
      </c>
      <c r="AL775" s="6">
        <v>263</v>
      </c>
      <c r="AM775" s="6">
        <v>7</v>
      </c>
      <c r="AN775" s="6">
        <v>4</v>
      </c>
      <c r="AO775" s="6">
        <v>0</v>
      </c>
      <c r="AP775" s="6">
        <v>10</v>
      </c>
      <c r="AQ775" s="6">
        <v>342</v>
      </c>
      <c r="AR775" s="6">
        <v>180</v>
      </c>
      <c r="AS775" s="6">
        <v>15.803336259877085</v>
      </c>
      <c r="AT775" s="138">
        <v>5</v>
      </c>
      <c r="AU775" s="138">
        <v>0</v>
      </c>
      <c r="AV775" s="138">
        <v>4</v>
      </c>
      <c r="AW775" s="138">
        <v>4</v>
      </c>
      <c r="AX775" s="138">
        <v>13</v>
      </c>
      <c r="AY775" s="6">
        <v>25.564588979223124</v>
      </c>
      <c r="AZ775" s="6">
        <v>3</v>
      </c>
      <c r="BA775" s="6">
        <v>0.61224489795918369</v>
      </c>
      <c r="BB775" s="6">
        <v>11</v>
      </c>
      <c r="BC775" s="6">
        <v>350</v>
      </c>
      <c r="BD775" s="6">
        <v>30.172413793103448</v>
      </c>
      <c r="BE775" s="6">
        <v>14</v>
      </c>
      <c r="BF775" s="6">
        <v>14.285714285714285</v>
      </c>
      <c r="BG775" s="6">
        <v>252</v>
      </c>
      <c r="BH775" s="6">
        <v>27.876106194690266</v>
      </c>
      <c r="BI775" s="6">
        <v>77</v>
      </c>
      <c r="BJ775" s="6">
        <v>67.543859649122808</v>
      </c>
      <c r="BK775" s="6">
        <v>96</v>
      </c>
    </row>
    <row r="776" spans="1:63" x14ac:dyDescent="0.35">
      <c r="A776" s="28">
        <v>770</v>
      </c>
      <c r="C776" s="18"/>
      <c r="D776" s="15"/>
      <c r="E776" s="19"/>
      <c r="F776" s="19"/>
      <c r="G776" s="19"/>
      <c r="H776" s="19"/>
      <c r="I776" s="19"/>
      <c r="J776" s="20"/>
      <c r="K776" s="20"/>
      <c r="L776" s="20"/>
      <c r="M776" s="19"/>
      <c r="N776" s="20"/>
      <c r="O776" s="20"/>
      <c r="P776" s="20"/>
      <c r="Q776" s="20"/>
      <c r="R776" s="19"/>
      <c r="S776" s="20"/>
      <c r="T776" s="19">
        <v>86</v>
      </c>
      <c r="U776" s="20">
        <v>7.3883161512027495</v>
      </c>
      <c r="V776" s="19">
        <v>165</v>
      </c>
      <c r="W776" s="20">
        <v>18.518518518518519</v>
      </c>
      <c r="X776" s="19">
        <v>252</v>
      </c>
      <c r="Y776" s="20">
        <v>12.168034765813616</v>
      </c>
      <c r="Z776" s="20">
        <v>17.744916820702404</v>
      </c>
      <c r="AA776" s="20">
        <v>58.225508317929766</v>
      </c>
      <c r="AB776" s="19">
        <v>1620</v>
      </c>
      <c r="AC776" s="20">
        <v>10.260307809234277</v>
      </c>
      <c r="AD776" s="20">
        <v>75.203637052472061</v>
      </c>
      <c r="AE776" s="20">
        <v>52.224235104669894</v>
      </c>
      <c r="AF776" s="20">
        <v>55.826859045504996</v>
      </c>
      <c r="AG776" s="20">
        <v>67.031047865459243</v>
      </c>
      <c r="AH776" s="20">
        <v>34.457467462428994</v>
      </c>
      <c r="AI776" s="20">
        <v>35.715826562162938</v>
      </c>
      <c r="AJ776" s="3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>
        <v>61.650485436893199</v>
      </c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</row>
    <row r="777" spans="1:63" x14ac:dyDescent="0.35">
      <c r="A777" s="28">
        <v>771</v>
      </c>
      <c r="B777" s="21" t="s">
        <v>60</v>
      </c>
      <c r="C777" s="18" t="s">
        <v>26</v>
      </c>
      <c r="D777" s="15">
        <v>23</v>
      </c>
      <c r="E777" s="19">
        <v>0</v>
      </c>
      <c r="F777" s="19">
        <v>0</v>
      </c>
      <c r="G777" s="19">
        <v>3</v>
      </c>
      <c r="H777" s="19">
        <v>14</v>
      </c>
      <c r="I777" s="19">
        <v>4</v>
      </c>
      <c r="J777" s="20">
        <v>30.434782608695656</v>
      </c>
      <c r="K777" s="20">
        <v>0</v>
      </c>
      <c r="L777" s="20">
        <v>0</v>
      </c>
      <c r="M777" s="19">
        <v>0</v>
      </c>
      <c r="N777" s="19">
        <v>0</v>
      </c>
      <c r="O777" s="20">
        <v>0</v>
      </c>
      <c r="P777" s="20">
        <v>0</v>
      </c>
      <c r="Q777" s="20">
        <v>15</v>
      </c>
      <c r="R777" s="19">
        <v>0</v>
      </c>
      <c r="S777" s="19">
        <v>0</v>
      </c>
      <c r="T777" s="19">
        <v>0</v>
      </c>
      <c r="U777" s="20">
        <v>0</v>
      </c>
      <c r="V777" s="19">
        <v>0</v>
      </c>
      <c r="W777" s="20">
        <v>0</v>
      </c>
      <c r="X777" s="19">
        <v>0</v>
      </c>
      <c r="Y777" s="20">
        <v>0</v>
      </c>
      <c r="Z777" s="20">
        <v>0</v>
      </c>
      <c r="AA777" s="20">
        <v>44.444444444444443</v>
      </c>
      <c r="AB777" s="19">
        <v>0</v>
      </c>
      <c r="AC777" s="20">
        <v>0</v>
      </c>
      <c r="AD777" s="20">
        <v>50</v>
      </c>
      <c r="AE777" s="20">
        <v>100</v>
      </c>
      <c r="AF777" s="20">
        <v>0</v>
      </c>
      <c r="AG777" s="20">
        <v>66.666666666666657</v>
      </c>
      <c r="AH777" s="20">
        <v>25</v>
      </c>
      <c r="AI777" s="20">
        <v>50</v>
      </c>
      <c r="AJ777" s="3">
        <v>320</v>
      </c>
      <c r="AK777" s="6">
        <v>0</v>
      </c>
      <c r="AL777" s="6">
        <v>0</v>
      </c>
      <c r="AM777" s="6">
        <v>0</v>
      </c>
      <c r="AN777" s="6">
        <v>18</v>
      </c>
      <c r="AO777" s="6">
        <v>0</v>
      </c>
      <c r="AP777" s="6">
        <v>0</v>
      </c>
      <c r="AQ777" s="6">
        <v>0</v>
      </c>
      <c r="AR777" s="6">
        <v>0</v>
      </c>
      <c r="AS777" s="6">
        <v>0</v>
      </c>
      <c r="AT777" s="138">
        <v>0</v>
      </c>
      <c r="AU777" s="138">
        <v>0</v>
      </c>
      <c r="AV777" s="138">
        <v>0</v>
      </c>
      <c r="AW777" s="138">
        <v>0</v>
      </c>
      <c r="AX777" s="138">
        <v>0</v>
      </c>
      <c r="AY777" s="6">
        <v>47.368421052631575</v>
      </c>
      <c r="AZ777" s="6">
        <v>0</v>
      </c>
      <c r="BA777" s="6">
        <v>0</v>
      </c>
      <c r="BB777" s="6">
        <v>0</v>
      </c>
      <c r="BC777" s="6">
        <v>0</v>
      </c>
      <c r="BD777" s="6">
        <v>0</v>
      </c>
      <c r="BE777" s="6">
        <v>0</v>
      </c>
      <c r="BF777" s="6">
        <v>0</v>
      </c>
      <c r="BG777" s="6">
        <v>0</v>
      </c>
      <c r="BH777" s="6">
        <v>0</v>
      </c>
      <c r="BI777" s="6">
        <v>0</v>
      </c>
      <c r="BJ777" s="6">
        <v>0</v>
      </c>
      <c r="BK777" s="6">
        <v>3</v>
      </c>
    </row>
    <row r="778" spans="1:63" x14ac:dyDescent="0.35">
      <c r="A778" s="28">
        <v>772</v>
      </c>
      <c r="C778" s="18" t="s">
        <v>22</v>
      </c>
      <c r="D778" s="15">
        <v>5</v>
      </c>
      <c r="E778" s="19">
        <v>0</v>
      </c>
      <c r="F778" s="19">
        <v>0</v>
      </c>
      <c r="G778" s="19">
        <v>0</v>
      </c>
      <c r="H778" s="19">
        <v>5</v>
      </c>
      <c r="I778" s="19">
        <v>0</v>
      </c>
      <c r="J778" s="20">
        <v>0</v>
      </c>
      <c r="K778" s="20">
        <v>0</v>
      </c>
      <c r="L778" s="20">
        <v>0</v>
      </c>
      <c r="M778" s="19">
        <v>0</v>
      </c>
      <c r="N778" s="19">
        <v>0</v>
      </c>
      <c r="O778" s="20">
        <v>0</v>
      </c>
      <c r="P778" s="20">
        <v>0</v>
      </c>
      <c r="Q778" s="20">
        <v>0</v>
      </c>
      <c r="R778" s="19">
        <v>0</v>
      </c>
      <c r="S778" s="19">
        <v>0</v>
      </c>
      <c r="T778" s="19">
        <v>0</v>
      </c>
      <c r="U778" s="20">
        <v>0</v>
      </c>
      <c r="V778" s="19">
        <v>0</v>
      </c>
      <c r="W778" s="118">
        <v>0</v>
      </c>
      <c r="X778" s="118">
        <v>0</v>
      </c>
      <c r="Y778" s="118">
        <v>0</v>
      </c>
      <c r="Z778" s="118">
        <v>0</v>
      </c>
      <c r="AA778" s="118">
        <v>100</v>
      </c>
      <c r="AB778" s="19">
        <v>0</v>
      </c>
      <c r="AC778" s="20">
        <v>0</v>
      </c>
      <c r="AD778" s="20">
        <v>100</v>
      </c>
      <c r="AE778" s="20">
        <v>0</v>
      </c>
      <c r="AF778" s="20">
        <v>0</v>
      </c>
      <c r="AG778" s="20">
        <v>100</v>
      </c>
      <c r="AH778" s="20">
        <v>0</v>
      </c>
      <c r="AI778" s="20">
        <v>0</v>
      </c>
      <c r="AJ778" s="3" t="s">
        <v>140</v>
      </c>
      <c r="AK778" s="6">
        <v>0</v>
      </c>
      <c r="AL778" s="6">
        <v>0</v>
      </c>
      <c r="AM778" s="6">
        <v>0</v>
      </c>
      <c r="AN778" s="6">
        <v>0</v>
      </c>
      <c r="AO778" s="6">
        <v>0</v>
      </c>
      <c r="AP778" s="6">
        <v>0</v>
      </c>
      <c r="AQ778" s="6">
        <v>0</v>
      </c>
      <c r="AR778" s="6">
        <v>0</v>
      </c>
      <c r="AS778" s="6">
        <v>0</v>
      </c>
      <c r="AT778" s="138">
        <v>0</v>
      </c>
      <c r="AU778" s="138">
        <v>0</v>
      </c>
      <c r="AV778" s="138">
        <v>0</v>
      </c>
      <c r="AW778" s="138">
        <v>0</v>
      </c>
      <c r="AX778" s="138">
        <v>0</v>
      </c>
      <c r="AY778" s="6">
        <v>100</v>
      </c>
      <c r="AZ778" s="6">
        <v>0</v>
      </c>
      <c r="BA778" s="6">
        <v>0</v>
      </c>
      <c r="BB778" s="6">
        <v>0</v>
      </c>
      <c r="BC778" s="6">
        <v>0</v>
      </c>
      <c r="BD778" s="6">
        <v>0</v>
      </c>
      <c r="BE778" s="6">
        <v>0</v>
      </c>
      <c r="BF778" s="6">
        <v>0</v>
      </c>
      <c r="BG778" s="6">
        <v>0</v>
      </c>
      <c r="BH778" s="6">
        <v>0</v>
      </c>
      <c r="BI778" s="6">
        <v>0</v>
      </c>
      <c r="BJ778" s="6">
        <v>0</v>
      </c>
      <c r="BK778" s="6">
        <v>0</v>
      </c>
    </row>
    <row r="779" spans="1:63" x14ac:dyDescent="0.35">
      <c r="A779" s="28">
        <v>773</v>
      </c>
      <c r="C779" s="18" t="s">
        <v>134</v>
      </c>
      <c r="D779" s="15">
        <v>34</v>
      </c>
      <c r="E779" s="19">
        <v>0</v>
      </c>
      <c r="F779" s="19">
        <v>0</v>
      </c>
      <c r="G779" s="19">
        <v>0</v>
      </c>
      <c r="H779" s="19">
        <v>21</v>
      </c>
      <c r="I779" s="19">
        <v>10</v>
      </c>
      <c r="J779" s="20">
        <v>38.235294117647058</v>
      </c>
      <c r="K779" s="20">
        <v>0</v>
      </c>
      <c r="L779" s="20">
        <v>0</v>
      </c>
      <c r="M779" s="19">
        <v>0</v>
      </c>
      <c r="N779" s="19">
        <v>0</v>
      </c>
      <c r="O779" s="20">
        <v>0</v>
      </c>
      <c r="P779" s="20">
        <v>0</v>
      </c>
      <c r="Q779" s="20">
        <v>29.411764705882355</v>
      </c>
      <c r="R779" s="19">
        <v>0</v>
      </c>
      <c r="S779" s="19">
        <v>0</v>
      </c>
      <c r="T779" s="19">
        <v>0</v>
      </c>
      <c r="U779" s="20">
        <v>0</v>
      </c>
      <c r="V779" s="19">
        <v>0</v>
      </c>
      <c r="W779" s="118">
        <v>0</v>
      </c>
      <c r="X779" s="118">
        <v>0</v>
      </c>
      <c r="Y779" s="118">
        <v>0</v>
      </c>
      <c r="Z779" s="118">
        <v>69.230769230769226</v>
      </c>
      <c r="AA779" s="118">
        <v>30.76923076923077</v>
      </c>
      <c r="AB779" s="19">
        <v>0</v>
      </c>
      <c r="AC779" s="20">
        <v>0</v>
      </c>
      <c r="AD779" s="20">
        <v>73.333333333333329</v>
      </c>
      <c r="AE779" s="20">
        <v>100</v>
      </c>
      <c r="AF779" s="20">
        <v>0</v>
      </c>
      <c r="AG779" s="20">
        <v>84.210526315789465</v>
      </c>
      <c r="AH779" s="20">
        <v>45.454545454545453</v>
      </c>
      <c r="AI779" s="20">
        <v>27.27272727272727</v>
      </c>
      <c r="AJ779" s="3">
        <v>680</v>
      </c>
      <c r="AK779" s="6">
        <v>0</v>
      </c>
      <c r="AL779" s="6">
        <v>22</v>
      </c>
      <c r="AM779" s="6">
        <v>0</v>
      </c>
      <c r="AN779" s="6">
        <v>5</v>
      </c>
      <c r="AO779" s="6">
        <v>0</v>
      </c>
      <c r="AP779" s="6">
        <v>0</v>
      </c>
      <c r="AQ779" s="6">
        <v>7</v>
      </c>
      <c r="AR779" s="6">
        <v>0</v>
      </c>
      <c r="AS779" s="6">
        <v>0</v>
      </c>
      <c r="AT779" s="138">
        <v>0</v>
      </c>
      <c r="AU779" s="138">
        <v>0</v>
      </c>
      <c r="AV779" s="138">
        <v>0</v>
      </c>
      <c r="AW779" s="138">
        <v>0</v>
      </c>
      <c r="AX779" s="138">
        <v>0</v>
      </c>
      <c r="AY779" s="6">
        <v>0</v>
      </c>
      <c r="AZ779" s="6">
        <v>0</v>
      </c>
      <c r="BA779" s="6">
        <v>0</v>
      </c>
      <c r="BB779" s="6">
        <v>0</v>
      </c>
      <c r="BC779" s="6">
        <v>6</v>
      </c>
      <c r="BD779" s="6">
        <v>17.647058823529413</v>
      </c>
      <c r="BE779" s="6">
        <v>0</v>
      </c>
      <c r="BF779" s="6">
        <v>0</v>
      </c>
      <c r="BG779" s="6">
        <v>0</v>
      </c>
      <c r="BH779" s="6">
        <v>0</v>
      </c>
      <c r="BI779" s="6">
        <v>3</v>
      </c>
      <c r="BJ779" s="6">
        <v>37.5</v>
      </c>
      <c r="BK779" s="6">
        <v>0</v>
      </c>
    </row>
    <row r="780" spans="1:63" x14ac:dyDescent="0.35">
      <c r="A780" s="28">
        <v>774</v>
      </c>
      <c r="C780" s="18" t="s">
        <v>137</v>
      </c>
      <c r="D780" s="15">
        <v>29</v>
      </c>
      <c r="E780" s="19">
        <v>0</v>
      </c>
      <c r="F780" s="19">
        <v>0</v>
      </c>
      <c r="G780" s="19">
        <v>4</v>
      </c>
      <c r="H780" s="19">
        <v>13</v>
      </c>
      <c r="I780" s="19">
        <v>12</v>
      </c>
      <c r="J780" s="20">
        <v>44.827586206896555</v>
      </c>
      <c r="K780" s="20">
        <v>0</v>
      </c>
      <c r="L780" s="20">
        <v>0</v>
      </c>
      <c r="M780" s="19">
        <v>0</v>
      </c>
      <c r="N780" s="19">
        <v>0</v>
      </c>
      <c r="O780" s="20">
        <v>0</v>
      </c>
      <c r="P780" s="20">
        <v>0</v>
      </c>
      <c r="Q780" s="20">
        <v>21.739130434782609</v>
      </c>
      <c r="R780" s="19">
        <v>0</v>
      </c>
      <c r="S780" s="19">
        <v>0</v>
      </c>
      <c r="T780" s="19">
        <v>0</v>
      </c>
      <c r="U780" s="20">
        <v>0</v>
      </c>
      <c r="V780" s="19">
        <v>0</v>
      </c>
      <c r="W780" s="118">
        <v>0</v>
      </c>
      <c r="X780" s="118">
        <v>0</v>
      </c>
      <c r="Y780" s="118">
        <v>0</v>
      </c>
      <c r="Z780" s="20">
        <v>0</v>
      </c>
      <c r="AA780" s="20">
        <v>0</v>
      </c>
      <c r="AB780" s="19">
        <v>0</v>
      </c>
      <c r="AC780" s="20">
        <v>0</v>
      </c>
      <c r="AD780" s="20">
        <v>100</v>
      </c>
      <c r="AE780" s="20">
        <v>100</v>
      </c>
      <c r="AF780" s="20">
        <v>0</v>
      </c>
      <c r="AG780" s="20">
        <v>54.54545454545454</v>
      </c>
      <c r="AH780" s="20">
        <v>50</v>
      </c>
      <c r="AI780" s="20">
        <v>50</v>
      </c>
      <c r="AJ780" s="3">
        <v>350</v>
      </c>
      <c r="AK780" s="6">
        <v>6</v>
      </c>
      <c r="AL780" s="6">
        <v>14</v>
      </c>
      <c r="AM780" s="6">
        <v>0</v>
      </c>
      <c r="AN780" s="6">
        <v>0</v>
      </c>
      <c r="AO780" s="6">
        <v>0</v>
      </c>
      <c r="AP780" s="6">
        <v>0</v>
      </c>
      <c r="AQ780" s="6">
        <v>6</v>
      </c>
      <c r="AR780" s="6">
        <v>0</v>
      </c>
      <c r="AS780" s="6">
        <v>0</v>
      </c>
      <c r="AT780" s="138">
        <v>0</v>
      </c>
      <c r="AU780" s="138">
        <v>0</v>
      </c>
      <c r="AV780" s="138">
        <v>0</v>
      </c>
      <c r="AW780" s="138">
        <v>0</v>
      </c>
      <c r="AX780" s="138">
        <v>0</v>
      </c>
      <c r="AY780" s="6">
        <v>50</v>
      </c>
      <c r="AZ780" s="6">
        <v>0</v>
      </c>
      <c r="BA780" s="6">
        <v>0</v>
      </c>
      <c r="BB780" s="6">
        <v>0</v>
      </c>
      <c r="BC780" s="6">
        <v>3</v>
      </c>
      <c r="BD780" s="6">
        <v>13.043478260869565</v>
      </c>
      <c r="BE780" s="6">
        <v>0</v>
      </c>
      <c r="BF780" s="6">
        <v>0</v>
      </c>
      <c r="BG780" s="6">
        <v>0</v>
      </c>
      <c r="BH780" s="6">
        <v>0</v>
      </c>
      <c r="BI780" s="6">
        <v>0</v>
      </c>
      <c r="BJ780" s="6">
        <v>0</v>
      </c>
      <c r="BK780" s="6">
        <v>4</v>
      </c>
    </row>
    <row r="781" spans="1:63" x14ac:dyDescent="0.35">
      <c r="A781" s="28">
        <v>775</v>
      </c>
      <c r="C781" s="18" t="s">
        <v>16</v>
      </c>
      <c r="D781" s="15">
        <v>37</v>
      </c>
      <c r="E781" s="19">
        <v>0</v>
      </c>
      <c r="F781" s="19">
        <v>4</v>
      </c>
      <c r="G781" s="19">
        <v>3</v>
      </c>
      <c r="H781" s="19">
        <v>31</v>
      </c>
      <c r="I781" s="19">
        <v>0</v>
      </c>
      <c r="J781" s="20">
        <v>64.86486486486487</v>
      </c>
      <c r="K781" s="20">
        <v>4</v>
      </c>
      <c r="L781" s="20">
        <v>19.047619047619047</v>
      </c>
      <c r="M781" s="19">
        <v>0</v>
      </c>
      <c r="N781" s="19">
        <v>0</v>
      </c>
      <c r="O781" s="20">
        <v>0</v>
      </c>
      <c r="P781" s="20">
        <v>0</v>
      </c>
      <c r="Q781" s="20">
        <v>27.500000000000004</v>
      </c>
      <c r="R781" s="19">
        <v>0</v>
      </c>
      <c r="S781" s="19">
        <v>0</v>
      </c>
      <c r="T781" s="19">
        <v>0</v>
      </c>
      <c r="U781" s="20">
        <v>0</v>
      </c>
      <c r="V781" s="19">
        <v>0</v>
      </c>
      <c r="W781" s="118">
        <v>0</v>
      </c>
      <c r="X781" s="118">
        <v>0</v>
      </c>
      <c r="Y781" s="118">
        <v>0</v>
      </c>
      <c r="Z781" s="20">
        <v>0</v>
      </c>
      <c r="AA781" s="20">
        <v>29.166666666666668</v>
      </c>
      <c r="AB781" s="19">
        <v>0</v>
      </c>
      <c r="AC781" s="20">
        <v>0</v>
      </c>
      <c r="AD781" s="20">
        <v>100</v>
      </c>
      <c r="AE781" s="20">
        <v>47.619047619047613</v>
      </c>
      <c r="AF781" s="20">
        <v>0</v>
      </c>
      <c r="AG781" s="20">
        <v>73.91304347826086</v>
      </c>
      <c r="AH781" s="20">
        <v>56.25</v>
      </c>
      <c r="AI781" s="20">
        <v>0</v>
      </c>
      <c r="AJ781" s="3">
        <v>400</v>
      </c>
      <c r="AK781" s="6">
        <v>28</v>
      </c>
      <c r="AL781" s="6">
        <v>5</v>
      </c>
      <c r="AM781" s="6">
        <v>0</v>
      </c>
      <c r="AN781" s="6">
        <v>0</v>
      </c>
      <c r="AO781" s="6">
        <v>0</v>
      </c>
      <c r="AP781" s="6">
        <v>0</v>
      </c>
      <c r="AQ781" s="6">
        <v>4</v>
      </c>
      <c r="AR781" s="6">
        <v>12</v>
      </c>
      <c r="AS781" s="6">
        <v>26.666666666666668</v>
      </c>
      <c r="AT781" s="138">
        <v>2</v>
      </c>
      <c r="AU781" s="138">
        <v>0</v>
      </c>
      <c r="AV781" s="138">
        <v>0</v>
      </c>
      <c r="AW781" s="138">
        <v>0</v>
      </c>
      <c r="AX781" s="138">
        <v>2</v>
      </c>
      <c r="AY781" s="6">
        <v>45.945945945945951</v>
      </c>
      <c r="AZ781" s="6">
        <v>0</v>
      </c>
      <c r="BA781" s="6">
        <v>0</v>
      </c>
      <c r="BB781" s="6">
        <v>0</v>
      </c>
      <c r="BC781" s="6">
        <v>11</v>
      </c>
      <c r="BD781" s="6">
        <v>26.829268292682929</v>
      </c>
      <c r="BE781" s="6">
        <v>0</v>
      </c>
      <c r="BF781" s="6">
        <v>0</v>
      </c>
      <c r="BG781" s="6">
        <v>6</v>
      </c>
      <c r="BH781" s="6">
        <v>21.428571428571427</v>
      </c>
      <c r="BI781" s="6">
        <v>0</v>
      </c>
      <c r="BJ781" s="6">
        <v>0</v>
      </c>
      <c r="BK781" s="6">
        <v>3</v>
      </c>
    </row>
    <row r="782" spans="1:63" x14ac:dyDescent="0.35">
      <c r="A782" s="28">
        <v>776</v>
      </c>
      <c r="C782" s="18" t="s">
        <v>138</v>
      </c>
      <c r="D782" s="15">
        <v>414</v>
      </c>
      <c r="E782" s="19">
        <v>7</v>
      </c>
      <c r="F782" s="19">
        <v>32</v>
      </c>
      <c r="G782" s="19">
        <v>135</v>
      </c>
      <c r="H782" s="19">
        <v>195</v>
      </c>
      <c r="I782" s="19">
        <v>47</v>
      </c>
      <c r="J782" s="20">
        <v>58.937198067632849</v>
      </c>
      <c r="K782" s="20">
        <v>4</v>
      </c>
      <c r="L782" s="20">
        <v>4.1237113402061851</v>
      </c>
      <c r="M782" s="19">
        <v>0</v>
      </c>
      <c r="N782" s="19">
        <v>0</v>
      </c>
      <c r="O782" s="20">
        <v>11</v>
      </c>
      <c r="P782" s="20">
        <v>66.666666666666657</v>
      </c>
      <c r="Q782" s="20">
        <v>14.236111111111111</v>
      </c>
      <c r="R782" s="19">
        <v>0</v>
      </c>
      <c r="S782" s="19">
        <v>0</v>
      </c>
      <c r="T782" s="19">
        <v>0</v>
      </c>
      <c r="U782" s="20">
        <v>0</v>
      </c>
      <c r="V782" s="19">
        <v>0</v>
      </c>
      <c r="W782" s="118">
        <v>0</v>
      </c>
      <c r="X782" s="118">
        <v>0</v>
      </c>
      <c r="Y782" s="118">
        <v>0</v>
      </c>
      <c r="Z782" s="20">
        <v>23.232323232323232</v>
      </c>
      <c r="AA782" s="20">
        <v>43.43434343434344</v>
      </c>
      <c r="AB782" s="19">
        <v>6</v>
      </c>
      <c r="AC782" s="20">
        <v>3.9735099337748347</v>
      </c>
      <c r="AD782" s="20">
        <v>81.690140845070431</v>
      </c>
      <c r="AE782" s="20">
        <v>64.102564102564102</v>
      </c>
      <c r="AF782" s="118">
        <v>60.526315789473685</v>
      </c>
      <c r="AG782" s="20">
        <v>74.149659863945587</v>
      </c>
      <c r="AH782" s="20">
        <v>26.027397260273972</v>
      </c>
      <c r="AI782" s="20">
        <v>44.520547945205479</v>
      </c>
      <c r="AJ782" s="3">
        <v>250</v>
      </c>
      <c r="AK782" s="6">
        <v>43</v>
      </c>
      <c r="AL782" s="6">
        <v>46</v>
      </c>
      <c r="AM782" s="6">
        <v>0</v>
      </c>
      <c r="AN782" s="6">
        <v>0</v>
      </c>
      <c r="AO782" s="6">
        <v>0</v>
      </c>
      <c r="AP782" s="6">
        <v>0</v>
      </c>
      <c r="AQ782" s="6">
        <v>304</v>
      </c>
      <c r="AR782" s="6">
        <v>174</v>
      </c>
      <c r="AS782" s="6">
        <v>45.077720207253883</v>
      </c>
      <c r="AT782" s="138">
        <v>3</v>
      </c>
      <c r="AU782" s="138">
        <v>0</v>
      </c>
      <c r="AV782" s="138">
        <v>0</v>
      </c>
      <c r="AW782" s="138">
        <v>6</v>
      </c>
      <c r="AX782" s="138">
        <v>9</v>
      </c>
      <c r="AY782" s="6">
        <v>18.402777777777779</v>
      </c>
      <c r="AZ782" s="6">
        <v>3</v>
      </c>
      <c r="BA782" s="6">
        <v>3.0927835051546393</v>
      </c>
      <c r="BB782" s="6">
        <v>10</v>
      </c>
      <c r="BC782" s="6">
        <v>109</v>
      </c>
      <c r="BD782" s="6">
        <v>26.328502415458939</v>
      </c>
      <c r="BE782" s="6">
        <v>42</v>
      </c>
      <c r="BF782" s="6">
        <v>30.656934306569344</v>
      </c>
      <c r="BG782" s="6">
        <v>51</v>
      </c>
      <c r="BH782" s="6">
        <v>26.020408163265309</v>
      </c>
      <c r="BI782" s="6">
        <v>11</v>
      </c>
      <c r="BJ782" s="6">
        <v>20.37037037037037</v>
      </c>
      <c r="BK782" s="6">
        <v>135</v>
      </c>
    </row>
    <row r="783" spans="1:63" x14ac:dyDescent="0.35">
      <c r="A783" s="28">
        <v>777</v>
      </c>
      <c r="C783" s="18" t="s">
        <v>2</v>
      </c>
      <c r="D783" s="15">
        <v>7</v>
      </c>
      <c r="E783" s="19">
        <v>0</v>
      </c>
      <c r="F783" s="19">
        <v>0</v>
      </c>
      <c r="G783" s="19">
        <v>0</v>
      </c>
      <c r="H783" s="19">
        <v>9</v>
      </c>
      <c r="I783" s="19">
        <v>0</v>
      </c>
      <c r="J783" s="20">
        <v>85.714285714285708</v>
      </c>
      <c r="K783" s="20">
        <v>0</v>
      </c>
      <c r="L783" s="20">
        <v>0</v>
      </c>
      <c r="M783" s="19">
        <v>0</v>
      </c>
      <c r="N783" s="19">
        <v>0</v>
      </c>
      <c r="O783" s="20">
        <v>0</v>
      </c>
      <c r="P783" s="20">
        <v>0</v>
      </c>
      <c r="Q783" s="20">
        <v>38.461538461538467</v>
      </c>
      <c r="R783" s="19">
        <v>0</v>
      </c>
      <c r="S783" s="19">
        <v>0</v>
      </c>
      <c r="T783" s="19">
        <v>0</v>
      </c>
      <c r="U783" s="20">
        <v>0</v>
      </c>
      <c r="V783" s="19">
        <v>0</v>
      </c>
      <c r="W783" s="118">
        <v>0</v>
      </c>
      <c r="X783" s="118">
        <v>0</v>
      </c>
      <c r="Y783" s="118">
        <v>0</v>
      </c>
      <c r="Z783" s="20">
        <v>0</v>
      </c>
      <c r="AA783" s="20">
        <v>0</v>
      </c>
      <c r="AB783" s="19">
        <v>0</v>
      </c>
      <c r="AC783" s="20">
        <v>0</v>
      </c>
      <c r="AD783" s="20">
        <v>100</v>
      </c>
      <c r="AE783" s="20">
        <v>0</v>
      </c>
      <c r="AF783" s="118">
        <v>0</v>
      </c>
      <c r="AG783" s="20">
        <v>100</v>
      </c>
      <c r="AH783" s="20">
        <v>0</v>
      </c>
      <c r="AI783" s="20">
        <v>0</v>
      </c>
      <c r="AJ783" s="3" t="s">
        <v>140</v>
      </c>
      <c r="AK783" s="6">
        <v>0</v>
      </c>
      <c r="AL783" s="6">
        <v>11</v>
      </c>
      <c r="AM783" s="6">
        <v>0</v>
      </c>
      <c r="AN783" s="6">
        <v>0</v>
      </c>
      <c r="AO783" s="6">
        <v>0</v>
      </c>
      <c r="AP783" s="6">
        <v>0</v>
      </c>
      <c r="AQ783" s="6">
        <v>0</v>
      </c>
      <c r="AR783" s="6">
        <v>0</v>
      </c>
      <c r="AS783" s="6">
        <v>0</v>
      </c>
      <c r="AT783" s="138"/>
      <c r="AU783" s="138"/>
      <c r="AV783" s="138"/>
      <c r="AW783" s="138"/>
      <c r="AX783" s="138"/>
      <c r="AY783" s="6">
        <v>50</v>
      </c>
      <c r="AZ783" s="6">
        <v>0</v>
      </c>
      <c r="BA783" s="6">
        <v>0</v>
      </c>
      <c r="BB783" s="6">
        <v>0</v>
      </c>
      <c r="BC783" s="6">
        <v>0</v>
      </c>
      <c r="BD783" s="6">
        <v>0</v>
      </c>
      <c r="BE783" s="6">
        <v>0</v>
      </c>
      <c r="BF783" s="6">
        <v>0</v>
      </c>
      <c r="BG783" s="6">
        <v>0</v>
      </c>
      <c r="BH783" s="6">
        <v>0</v>
      </c>
      <c r="BI783" s="6">
        <v>0</v>
      </c>
      <c r="BJ783" s="6">
        <v>0</v>
      </c>
      <c r="BK783" s="6">
        <v>0</v>
      </c>
    </row>
    <row r="784" spans="1:63" x14ac:dyDescent="0.35">
      <c r="A784" s="28">
        <v>778</v>
      </c>
      <c r="C784" s="18" t="s">
        <v>6</v>
      </c>
      <c r="D784" s="15">
        <v>253</v>
      </c>
      <c r="E784" s="19">
        <v>0</v>
      </c>
      <c r="F784" s="19">
        <v>0</v>
      </c>
      <c r="G784" s="19">
        <v>0</v>
      </c>
      <c r="H784" s="19">
        <v>109</v>
      </c>
      <c r="I784" s="19">
        <v>143</v>
      </c>
      <c r="J784" s="20">
        <v>48.616600790513836</v>
      </c>
      <c r="K784" s="20">
        <v>0</v>
      </c>
      <c r="L784" s="20">
        <v>0</v>
      </c>
      <c r="M784" s="19">
        <v>0</v>
      </c>
      <c r="N784" s="19">
        <v>0</v>
      </c>
      <c r="O784" s="20">
        <v>17</v>
      </c>
      <c r="P784" s="20">
        <v>40</v>
      </c>
      <c r="Q784" s="20">
        <v>49.115044247787608</v>
      </c>
      <c r="R784" s="19">
        <v>0</v>
      </c>
      <c r="S784" s="19">
        <v>0</v>
      </c>
      <c r="T784" s="19">
        <v>0</v>
      </c>
      <c r="U784" s="20">
        <v>0</v>
      </c>
      <c r="V784" s="19">
        <v>0</v>
      </c>
      <c r="W784" s="118">
        <v>0</v>
      </c>
      <c r="X784" s="118">
        <v>0</v>
      </c>
      <c r="Y784" s="118">
        <v>0</v>
      </c>
      <c r="Z784" s="20">
        <v>64.285714285714292</v>
      </c>
      <c r="AA784" s="20">
        <v>0</v>
      </c>
      <c r="AB784" s="19">
        <v>3</v>
      </c>
      <c r="AC784" s="20">
        <v>5.2631578947368416</v>
      </c>
      <c r="AD784" s="20">
        <v>68.627450980392155</v>
      </c>
      <c r="AE784" s="20">
        <v>38.181818181818187</v>
      </c>
      <c r="AF784" s="118">
        <v>0</v>
      </c>
      <c r="AG784" s="20">
        <v>54.368932038834949</v>
      </c>
      <c r="AH784" s="20">
        <v>44.61538461538462</v>
      </c>
      <c r="AI784" s="20">
        <v>35.384615384615387</v>
      </c>
      <c r="AJ784" s="3">
        <v>393.33333333333331</v>
      </c>
      <c r="AK784" s="6">
        <v>0</v>
      </c>
      <c r="AL784" s="6">
        <v>222</v>
      </c>
      <c r="AM784" s="6">
        <v>0</v>
      </c>
      <c r="AN784" s="6">
        <v>0</v>
      </c>
      <c r="AO784" s="6">
        <v>0</v>
      </c>
      <c r="AP784" s="6">
        <v>0</v>
      </c>
      <c r="AQ784" s="6">
        <v>21</v>
      </c>
      <c r="AR784" s="6">
        <v>4</v>
      </c>
      <c r="AS784" s="6">
        <v>1.6326530612244898</v>
      </c>
      <c r="AT784" s="138">
        <v>0</v>
      </c>
      <c r="AU784" s="138">
        <v>0</v>
      </c>
      <c r="AV784" s="138">
        <v>0</v>
      </c>
      <c r="AW784" s="138">
        <v>0</v>
      </c>
      <c r="AX784" s="138">
        <v>0</v>
      </c>
      <c r="AY784" s="6">
        <v>8.6419753086419746</v>
      </c>
      <c r="AZ784" s="6">
        <v>0</v>
      </c>
      <c r="BA784" s="6">
        <v>0</v>
      </c>
      <c r="BB784" s="6">
        <v>34</v>
      </c>
      <c r="BC784" s="6">
        <v>20</v>
      </c>
      <c r="BD784" s="6">
        <v>8.0321285140562253</v>
      </c>
      <c r="BE784" s="6">
        <v>0</v>
      </c>
      <c r="BF784" s="6">
        <v>0</v>
      </c>
      <c r="BG784" s="6">
        <v>0</v>
      </c>
      <c r="BH784" s="6">
        <v>0</v>
      </c>
      <c r="BI784" s="6">
        <v>18</v>
      </c>
      <c r="BJ784" s="6">
        <v>13.043478260869565</v>
      </c>
      <c r="BK784" s="6">
        <v>0</v>
      </c>
    </row>
    <row r="785" spans="1:63" x14ac:dyDescent="0.35">
      <c r="A785" s="28">
        <v>779</v>
      </c>
      <c r="C785" s="18" t="s">
        <v>10</v>
      </c>
      <c r="D785" s="15">
        <v>173</v>
      </c>
      <c r="E785" s="19">
        <v>0</v>
      </c>
      <c r="F785" s="19">
        <v>4</v>
      </c>
      <c r="G785" s="19">
        <v>0</v>
      </c>
      <c r="H785" s="19">
        <v>64</v>
      </c>
      <c r="I785" s="19">
        <v>105</v>
      </c>
      <c r="J785" s="20">
        <v>50.867052023121381</v>
      </c>
      <c r="K785" s="20">
        <v>0</v>
      </c>
      <c r="L785" s="20">
        <v>0</v>
      </c>
      <c r="M785" s="19">
        <v>0</v>
      </c>
      <c r="N785" s="19">
        <v>0</v>
      </c>
      <c r="O785" s="20">
        <v>3</v>
      </c>
      <c r="P785" s="20">
        <v>100</v>
      </c>
      <c r="Q785" s="20">
        <v>30.864197530864196</v>
      </c>
      <c r="R785" s="19">
        <v>0</v>
      </c>
      <c r="S785" s="19">
        <v>0</v>
      </c>
      <c r="T785" s="19">
        <v>0</v>
      </c>
      <c r="U785" s="20">
        <v>0</v>
      </c>
      <c r="V785" s="19">
        <v>0</v>
      </c>
      <c r="W785" s="118">
        <v>0</v>
      </c>
      <c r="X785" s="118">
        <v>0</v>
      </c>
      <c r="Y785" s="118">
        <v>0</v>
      </c>
      <c r="Z785" s="20">
        <v>0</v>
      </c>
      <c r="AA785" s="20">
        <v>100</v>
      </c>
      <c r="AB785" s="19">
        <v>0</v>
      </c>
      <c r="AC785" s="20">
        <v>0</v>
      </c>
      <c r="AD785" s="20">
        <v>66.666666666666657</v>
      </c>
      <c r="AE785" s="20">
        <v>62.068965517241381</v>
      </c>
      <c r="AF785" s="118">
        <v>100</v>
      </c>
      <c r="AG785" s="20">
        <v>61.29032258064516</v>
      </c>
      <c r="AH785" s="20">
        <v>27.906976744186046</v>
      </c>
      <c r="AI785" s="20">
        <v>55.813953488372093</v>
      </c>
      <c r="AJ785" s="3">
        <v>491.66666666666663</v>
      </c>
      <c r="AK785" s="6">
        <v>0</v>
      </c>
      <c r="AL785" s="6">
        <v>142</v>
      </c>
      <c r="AM785" s="6">
        <v>0</v>
      </c>
      <c r="AN785" s="6">
        <v>8</v>
      </c>
      <c r="AO785" s="6">
        <v>0</v>
      </c>
      <c r="AP785" s="6">
        <v>0</v>
      </c>
      <c r="AQ785" s="6">
        <v>12</v>
      </c>
      <c r="AR785" s="6">
        <v>6</v>
      </c>
      <c r="AS785" s="6">
        <v>3.5502958579881656</v>
      </c>
      <c r="AT785" s="138">
        <v>0</v>
      </c>
      <c r="AU785" s="138">
        <v>0</v>
      </c>
      <c r="AV785" s="138">
        <v>0</v>
      </c>
      <c r="AW785" s="138">
        <v>0</v>
      </c>
      <c r="AX785" s="138">
        <v>0</v>
      </c>
      <c r="AY785" s="6">
        <v>9.2105263157894726</v>
      </c>
      <c r="AZ785" s="6">
        <v>0</v>
      </c>
      <c r="BA785" s="6">
        <v>0</v>
      </c>
      <c r="BB785" s="6">
        <v>25</v>
      </c>
      <c r="BC785" s="6">
        <v>10</v>
      </c>
      <c r="BD785" s="6">
        <v>5.6818181818181817</v>
      </c>
      <c r="BE785" s="6">
        <v>0</v>
      </c>
      <c r="BF785" s="6">
        <v>0</v>
      </c>
      <c r="BG785" s="6">
        <v>0</v>
      </c>
      <c r="BH785" s="6">
        <v>0</v>
      </c>
      <c r="BI785" s="6">
        <v>4</v>
      </c>
      <c r="BJ785" s="6">
        <v>3.7383177570093453</v>
      </c>
      <c r="BK785" s="6">
        <v>0</v>
      </c>
    </row>
    <row r="786" spans="1:63" x14ac:dyDescent="0.35">
      <c r="A786" s="28">
        <v>780</v>
      </c>
      <c r="C786" s="18" t="s">
        <v>277</v>
      </c>
      <c r="D786" s="15">
        <v>8</v>
      </c>
      <c r="E786" s="19">
        <v>0</v>
      </c>
      <c r="F786" s="19">
        <v>0</v>
      </c>
      <c r="G786" s="19">
        <v>0</v>
      </c>
      <c r="H786" s="19">
        <v>4</v>
      </c>
      <c r="I786" s="19">
        <v>3</v>
      </c>
      <c r="J786" s="20">
        <v>62.5</v>
      </c>
      <c r="K786" s="20">
        <v>0</v>
      </c>
      <c r="L786" s="20">
        <v>0</v>
      </c>
      <c r="M786" s="19">
        <v>0</v>
      </c>
      <c r="N786" s="19">
        <v>0</v>
      </c>
      <c r="O786" s="20">
        <v>0</v>
      </c>
      <c r="P786" s="20">
        <v>0</v>
      </c>
      <c r="Q786" s="20">
        <v>50</v>
      </c>
      <c r="R786" s="19">
        <v>0</v>
      </c>
      <c r="S786" s="19">
        <v>0</v>
      </c>
      <c r="T786" s="19">
        <v>0</v>
      </c>
      <c r="U786" s="20">
        <v>0</v>
      </c>
      <c r="V786" s="19">
        <v>0</v>
      </c>
      <c r="W786" s="118">
        <v>0</v>
      </c>
      <c r="X786" s="118">
        <v>0</v>
      </c>
      <c r="Y786" s="118">
        <v>0</v>
      </c>
      <c r="Z786" s="20">
        <v>0</v>
      </c>
      <c r="AA786" s="20">
        <v>0</v>
      </c>
      <c r="AB786" s="19">
        <v>0</v>
      </c>
      <c r="AC786" s="20">
        <v>0</v>
      </c>
      <c r="AD786" s="20">
        <v>0</v>
      </c>
      <c r="AE786" s="20">
        <v>0</v>
      </c>
      <c r="AF786" s="118">
        <v>0</v>
      </c>
      <c r="AG786" s="20">
        <v>0</v>
      </c>
      <c r="AH786" s="20">
        <v>0</v>
      </c>
      <c r="AI786" s="20">
        <v>0</v>
      </c>
      <c r="AJ786" s="3" t="s">
        <v>140</v>
      </c>
      <c r="AK786" s="6">
        <v>0</v>
      </c>
      <c r="AL786" s="6">
        <v>9</v>
      </c>
      <c r="AM786" s="6">
        <v>0</v>
      </c>
      <c r="AN786" s="6">
        <v>0</v>
      </c>
      <c r="AO786" s="6">
        <v>0</v>
      </c>
      <c r="AP786" s="6">
        <v>0</v>
      </c>
      <c r="AQ786" s="6">
        <v>0</v>
      </c>
      <c r="AR786" s="6">
        <v>0</v>
      </c>
      <c r="AS786" s="6">
        <v>0</v>
      </c>
      <c r="AT786" s="138">
        <v>0</v>
      </c>
      <c r="AU786" s="138">
        <v>0</v>
      </c>
      <c r="AV786" s="138">
        <v>0</v>
      </c>
      <c r="AW786" s="138">
        <v>0</v>
      </c>
      <c r="AX786" s="138">
        <v>0</v>
      </c>
      <c r="AY786" s="6">
        <v>0</v>
      </c>
      <c r="AZ786" s="6">
        <v>0</v>
      </c>
      <c r="BA786" s="6">
        <v>0</v>
      </c>
      <c r="BB786" s="6">
        <v>0</v>
      </c>
      <c r="BC786" s="6">
        <v>0</v>
      </c>
      <c r="BD786" s="6">
        <v>0</v>
      </c>
      <c r="BE786" s="6">
        <v>0</v>
      </c>
      <c r="BF786" s="6">
        <v>0</v>
      </c>
      <c r="BG786" s="6">
        <v>0</v>
      </c>
      <c r="BH786" s="6">
        <v>0</v>
      </c>
      <c r="BI786" s="6">
        <v>0</v>
      </c>
      <c r="BJ786" s="6">
        <v>0</v>
      </c>
      <c r="BK786" s="6">
        <v>0</v>
      </c>
    </row>
    <row r="787" spans="1:63" x14ac:dyDescent="0.35">
      <c r="A787" s="28">
        <v>781</v>
      </c>
      <c r="C787" s="18" t="s">
        <v>1</v>
      </c>
      <c r="D787" s="15">
        <v>71</v>
      </c>
      <c r="E787" s="19">
        <v>0</v>
      </c>
      <c r="F787" s="19">
        <v>5</v>
      </c>
      <c r="G787" s="19">
        <v>0</v>
      </c>
      <c r="H787" s="19">
        <v>47</v>
      </c>
      <c r="I787" s="19">
        <v>21</v>
      </c>
      <c r="J787" s="20">
        <v>64.788732394366207</v>
      </c>
      <c r="K787" s="20">
        <v>6</v>
      </c>
      <c r="L787" s="20">
        <v>37.5</v>
      </c>
      <c r="M787" s="19">
        <v>0</v>
      </c>
      <c r="N787" s="19">
        <v>0</v>
      </c>
      <c r="O787" s="20">
        <v>7</v>
      </c>
      <c r="P787" s="20">
        <v>100</v>
      </c>
      <c r="Q787" s="20">
        <v>25</v>
      </c>
      <c r="R787" s="19">
        <v>0</v>
      </c>
      <c r="S787" s="19">
        <v>0</v>
      </c>
      <c r="T787" s="19">
        <v>0</v>
      </c>
      <c r="U787" s="20">
        <v>0</v>
      </c>
      <c r="V787" s="19">
        <v>0</v>
      </c>
      <c r="W787" s="118">
        <v>0</v>
      </c>
      <c r="X787" s="118">
        <v>0</v>
      </c>
      <c r="Y787" s="118">
        <v>0</v>
      </c>
      <c r="Z787" s="20">
        <v>37.5</v>
      </c>
      <c r="AA787" s="20">
        <v>18.75</v>
      </c>
      <c r="AB787" s="19">
        <v>0</v>
      </c>
      <c r="AC787" s="20">
        <v>0</v>
      </c>
      <c r="AD787" s="20">
        <v>82.35294117647058</v>
      </c>
      <c r="AE787" s="20">
        <v>74.285714285714292</v>
      </c>
      <c r="AF787" s="20">
        <v>0</v>
      </c>
      <c r="AG787" s="20">
        <v>77.272727272727266</v>
      </c>
      <c r="AH787" s="20">
        <v>8.8235294117647065</v>
      </c>
      <c r="AI787" s="20">
        <v>47.058823529411761</v>
      </c>
      <c r="AJ787" s="3">
        <v>612.5</v>
      </c>
      <c r="AK787" s="6">
        <v>0</v>
      </c>
      <c r="AL787" s="6">
        <v>49</v>
      </c>
      <c r="AM787" s="6">
        <v>3</v>
      </c>
      <c r="AN787" s="6">
        <v>0</v>
      </c>
      <c r="AO787" s="6">
        <v>0</v>
      </c>
      <c r="AP787" s="6">
        <v>0</v>
      </c>
      <c r="AQ787" s="6">
        <v>17</v>
      </c>
      <c r="AR787" s="6">
        <v>0</v>
      </c>
      <c r="AS787" s="6">
        <v>0</v>
      </c>
      <c r="AT787" s="138">
        <v>0</v>
      </c>
      <c r="AU787" s="138">
        <v>0</v>
      </c>
      <c r="AV787" s="138">
        <v>0</v>
      </c>
      <c r="AW787" s="138">
        <v>0</v>
      </c>
      <c r="AX787" s="138">
        <v>0</v>
      </c>
      <c r="AY787" s="6">
        <v>23.188405797101449</v>
      </c>
      <c r="AZ787" s="6">
        <v>0</v>
      </c>
      <c r="BA787" s="6">
        <v>0</v>
      </c>
      <c r="BB787" s="6">
        <v>3</v>
      </c>
      <c r="BC787" s="6">
        <v>0</v>
      </c>
      <c r="BD787" s="6">
        <v>0</v>
      </c>
      <c r="BE787" s="6">
        <v>0</v>
      </c>
      <c r="BF787" s="6">
        <v>0</v>
      </c>
      <c r="BG787" s="6">
        <v>0</v>
      </c>
      <c r="BH787" s="6">
        <v>0</v>
      </c>
      <c r="BI787" s="6">
        <v>0</v>
      </c>
      <c r="BJ787" s="6">
        <v>0</v>
      </c>
      <c r="BK787" s="6">
        <v>0</v>
      </c>
    </row>
    <row r="788" spans="1:63" x14ac:dyDescent="0.35">
      <c r="A788" s="28">
        <v>782</v>
      </c>
      <c r="C788" s="18" t="s">
        <v>7</v>
      </c>
      <c r="D788" s="15">
        <v>567</v>
      </c>
      <c r="E788" s="19">
        <v>0</v>
      </c>
      <c r="F788" s="19">
        <v>4</v>
      </c>
      <c r="G788" s="19">
        <v>4</v>
      </c>
      <c r="H788" s="19">
        <v>144</v>
      </c>
      <c r="I788" s="19">
        <v>419</v>
      </c>
      <c r="J788" s="20">
        <v>51.851851851851848</v>
      </c>
      <c r="K788" s="20">
        <v>0</v>
      </c>
      <c r="L788" s="20">
        <v>0</v>
      </c>
      <c r="M788" s="19">
        <v>0</v>
      </c>
      <c r="N788" s="19">
        <v>0</v>
      </c>
      <c r="O788" s="20">
        <v>20</v>
      </c>
      <c r="P788" s="20">
        <v>76.19047619047619</v>
      </c>
      <c r="Q788" s="20">
        <v>71.726755218216326</v>
      </c>
      <c r="R788" s="19">
        <v>0</v>
      </c>
      <c r="S788" s="19">
        <v>0</v>
      </c>
      <c r="T788" s="19">
        <v>0</v>
      </c>
      <c r="U788" s="20">
        <v>0</v>
      </c>
      <c r="V788" s="19">
        <v>0</v>
      </c>
      <c r="W788" s="118">
        <v>0</v>
      </c>
      <c r="X788" s="118">
        <v>0</v>
      </c>
      <c r="Y788" s="118">
        <v>0</v>
      </c>
      <c r="Z788" s="20">
        <v>57.142857142857139</v>
      </c>
      <c r="AA788" s="20">
        <v>21.428571428571427</v>
      </c>
      <c r="AB788" s="19">
        <v>6</v>
      </c>
      <c r="AC788" s="20">
        <v>6.5217391304347823</v>
      </c>
      <c r="AD788" s="20">
        <v>63.013698630136986</v>
      </c>
      <c r="AE788" s="20">
        <v>43.055555555555557</v>
      </c>
      <c r="AF788" s="20">
        <v>100</v>
      </c>
      <c r="AG788" s="20">
        <v>54.6875</v>
      </c>
      <c r="AH788" s="20">
        <v>26.373626373626376</v>
      </c>
      <c r="AI788" s="20">
        <v>32.967032967032964</v>
      </c>
      <c r="AJ788" s="3">
        <v>382.01438848920861</v>
      </c>
      <c r="AK788" s="6">
        <v>0</v>
      </c>
      <c r="AL788" s="6">
        <v>530</v>
      </c>
      <c r="AM788" s="6">
        <v>0</v>
      </c>
      <c r="AN788" s="6">
        <v>0</v>
      </c>
      <c r="AO788" s="6">
        <v>0</v>
      </c>
      <c r="AP788" s="6">
        <v>0</v>
      </c>
      <c r="AQ788" s="6">
        <v>29</v>
      </c>
      <c r="AR788" s="6">
        <v>6</v>
      </c>
      <c r="AS788" s="6">
        <v>1.107011070110701</v>
      </c>
      <c r="AT788" s="138">
        <v>1</v>
      </c>
      <c r="AU788" s="138">
        <v>0</v>
      </c>
      <c r="AV788" s="138">
        <v>0</v>
      </c>
      <c r="AW788" s="138">
        <v>0</v>
      </c>
      <c r="AX788" s="138">
        <v>1</v>
      </c>
      <c r="AY788" s="6">
        <v>7.4766355140186906</v>
      </c>
      <c r="AZ788" s="6">
        <v>0</v>
      </c>
      <c r="BA788" s="6">
        <v>0</v>
      </c>
      <c r="BB788" s="6">
        <v>78</v>
      </c>
      <c r="BC788" s="6">
        <v>123</v>
      </c>
      <c r="BD788" s="6">
        <v>21.964285714285715</v>
      </c>
      <c r="BE788" s="6">
        <v>0</v>
      </c>
      <c r="BF788" s="6">
        <v>0</v>
      </c>
      <c r="BG788" s="6">
        <v>8</v>
      </c>
      <c r="BH788" s="6">
        <v>5.5172413793103452</v>
      </c>
      <c r="BI788" s="6">
        <v>118</v>
      </c>
      <c r="BJ788" s="6">
        <v>28.992628992628994</v>
      </c>
      <c r="BK788" s="6">
        <v>4</v>
      </c>
    </row>
    <row r="789" spans="1:63" x14ac:dyDescent="0.35">
      <c r="A789" s="28">
        <v>783</v>
      </c>
      <c r="C789" s="18" t="s">
        <v>278</v>
      </c>
      <c r="D789" s="15">
        <v>86</v>
      </c>
      <c r="E789" s="19">
        <v>0</v>
      </c>
      <c r="F789" s="19">
        <v>12</v>
      </c>
      <c r="G789" s="19">
        <v>18</v>
      </c>
      <c r="H789" s="19">
        <v>44</v>
      </c>
      <c r="I789" s="19">
        <v>12</v>
      </c>
      <c r="J789" s="20">
        <v>52.325581395348841</v>
      </c>
      <c r="K789" s="20">
        <v>0</v>
      </c>
      <c r="L789" s="20">
        <v>0</v>
      </c>
      <c r="M789" s="19">
        <v>0</v>
      </c>
      <c r="N789" s="19">
        <v>0</v>
      </c>
      <c r="O789" s="20">
        <v>4</v>
      </c>
      <c r="P789" s="20">
        <v>100</v>
      </c>
      <c r="Q789" s="20">
        <v>17.647058823529413</v>
      </c>
      <c r="R789" s="19">
        <v>0</v>
      </c>
      <c r="S789" s="19">
        <v>0</v>
      </c>
      <c r="T789" s="19">
        <v>0</v>
      </c>
      <c r="U789" s="20">
        <v>0</v>
      </c>
      <c r="V789" s="19">
        <v>0</v>
      </c>
      <c r="W789" s="118">
        <v>0</v>
      </c>
      <c r="X789" s="118">
        <v>0</v>
      </c>
      <c r="Y789" s="118">
        <v>0</v>
      </c>
      <c r="Z789" s="20">
        <v>20</v>
      </c>
      <c r="AA789" s="20">
        <v>40</v>
      </c>
      <c r="AB789" s="19">
        <v>0</v>
      </c>
      <c r="AC789" s="20">
        <v>0</v>
      </c>
      <c r="AD789" s="20">
        <v>85</v>
      </c>
      <c r="AE789" s="20">
        <v>82.35294117647058</v>
      </c>
      <c r="AF789" s="20">
        <v>0</v>
      </c>
      <c r="AG789" s="20">
        <v>75.609756097560975</v>
      </c>
      <c r="AH789" s="20">
        <v>29.166666666666668</v>
      </c>
      <c r="AI789" s="20">
        <v>33.333333333333329</v>
      </c>
      <c r="AJ789" s="3">
        <v>575</v>
      </c>
      <c r="AK789" s="6">
        <v>5</v>
      </c>
      <c r="AL789" s="6">
        <v>32</v>
      </c>
      <c r="AM789" s="6">
        <v>0</v>
      </c>
      <c r="AN789" s="6">
        <v>0</v>
      </c>
      <c r="AO789" s="6">
        <v>0</v>
      </c>
      <c r="AP789" s="6">
        <v>0</v>
      </c>
      <c r="AQ789" s="6">
        <v>44</v>
      </c>
      <c r="AR789" s="6">
        <v>18</v>
      </c>
      <c r="AS789" s="6">
        <v>23.076923076923077</v>
      </c>
      <c r="AT789" s="138">
        <v>1</v>
      </c>
      <c r="AU789" s="138">
        <v>0</v>
      </c>
      <c r="AV789" s="138">
        <v>0</v>
      </c>
      <c r="AW789" s="138">
        <v>0</v>
      </c>
      <c r="AX789" s="138">
        <v>1</v>
      </c>
      <c r="AY789" s="6">
        <v>14.925373134328357</v>
      </c>
      <c r="AZ789" s="6">
        <v>0</v>
      </c>
      <c r="BA789" s="6">
        <v>0</v>
      </c>
      <c r="BB789" s="6">
        <v>0</v>
      </c>
      <c r="BC789" s="6">
        <v>7</v>
      </c>
      <c r="BD789" s="6">
        <v>8.3333333333333321</v>
      </c>
      <c r="BE789" s="6">
        <v>3</v>
      </c>
      <c r="BF789" s="6">
        <v>27.27272727272727</v>
      </c>
      <c r="BG789" s="6">
        <v>0</v>
      </c>
      <c r="BH789" s="6">
        <v>0</v>
      </c>
      <c r="BI789" s="6">
        <v>0</v>
      </c>
      <c r="BJ789" s="6">
        <v>0</v>
      </c>
      <c r="BK789" s="6">
        <v>18</v>
      </c>
    </row>
    <row r="790" spans="1:63" x14ac:dyDescent="0.35">
      <c r="A790" s="28">
        <v>784</v>
      </c>
      <c r="C790" s="18" t="s">
        <v>23</v>
      </c>
      <c r="D790" s="15">
        <v>374</v>
      </c>
      <c r="E790" s="19">
        <v>5</v>
      </c>
      <c r="F790" s="19">
        <v>22</v>
      </c>
      <c r="G790" s="19">
        <v>13</v>
      </c>
      <c r="H790" s="19">
        <v>250</v>
      </c>
      <c r="I790" s="19">
        <v>89</v>
      </c>
      <c r="J790" s="20">
        <v>52.139037433155075</v>
      </c>
      <c r="K790" s="20">
        <v>3</v>
      </c>
      <c r="L790" s="20">
        <v>2.0270270270270272</v>
      </c>
      <c r="M790" s="19">
        <v>0</v>
      </c>
      <c r="N790" s="19">
        <v>0</v>
      </c>
      <c r="O790" s="20">
        <v>7</v>
      </c>
      <c r="P790" s="20">
        <v>0</v>
      </c>
      <c r="Q790" s="20">
        <v>8.682634730538922</v>
      </c>
      <c r="R790" s="19">
        <v>0</v>
      </c>
      <c r="S790" s="19">
        <v>0</v>
      </c>
      <c r="T790" s="19">
        <v>0</v>
      </c>
      <c r="U790" s="20">
        <v>0</v>
      </c>
      <c r="V790" s="19">
        <v>0</v>
      </c>
      <c r="W790" s="118">
        <v>0</v>
      </c>
      <c r="X790" s="118">
        <v>0</v>
      </c>
      <c r="Y790" s="118">
        <v>0</v>
      </c>
      <c r="Z790" s="20">
        <v>23.703703703703706</v>
      </c>
      <c r="AA790" s="20">
        <v>57.037037037037038</v>
      </c>
      <c r="AB790" s="19">
        <v>10</v>
      </c>
      <c r="AC790" s="20">
        <v>4.5662100456620998</v>
      </c>
      <c r="AD790" s="20">
        <v>89.743589743589752</v>
      </c>
      <c r="AE790" s="20">
        <v>73.228346456692918</v>
      </c>
      <c r="AF790" s="20">
        <v>75.510204081632651</v>
      </c>
      <c r="AG790" s="20">
        <v>80.29556650246306</v>
      </c>
      <c r="AH790" s="20">
        <v>23.671497584541061</v>
      </c>
      <c r="AI790" s="20">
        <v>44.927536231884055</v>
      </c>
      <c r="AJ790" s="3">
        <v>730.76923076923072</v>
      </c>
      <c r="AK790" s="6">
        <v>0</v>
      </c>
      <c r="AL790" s="6">
        <v>209</v>
      </c>
      <c r="AM790" s="6">
        <v>63</v>
      </c>
      <c r="AN790" s="6">
        <v>5</v>
      </c>
      <c r="AO790" s="6">
        <v>0</v>
      </c>
      <c r="AP790" s="6">
        <v>47</v>
      </c>
      <c r="AQ790" s="6">
        <v>38</v>
      </c>
      <c r="AR790" s="6">
        <v>67</v>
      </c>
      <c r="AS790" s="6">
        <v>18.306010928961751</v>
      </c>
      <c r="AT790" s="138">
        <v>1</v>
      </c>
      <c r="AU790" s="138">
        <v>0</v>
      </c>
      <c r="AV790" s="138">
        <v>0</v>
      </c>
      <c r="AW790" s="138">
        <v>11</v>
      </c>
      <c r="AX790" s="138">
        <v>12</v>
      </c>
      <c r="AY790" s="6">
        <v>36.470588235294116</v>
      </c>
      <c r="AZ790" s="6">
        <v>0</v>
      </c>
      <c r="BA790" s="6">
        <v>0</v>
      </c>
      <c r="BB790" s="6">
        <v>23</v>
      </c>
      <c r="BC790" s="6">
        <v>0</v>
      </c>
      <c r="BD790" s="6">
        <v>0</v>
      </c>
      <c r="BE790" s="6">
        <v>0</v>
      </c>
      <c r="BF790" s="6">
        <v>0</v>
      </c>
      <c r="BG790" s="6">
        <v>0</v>
      </c>
      <c r="BH790" s="6">
        <v>0</v>
      </c>
      <c r="BI790" s="6">
        <v>0</v>
      </c>
      <c r="BJ790" s="6">
        <v>0</v>
      </c>
      <c r="BK790" s="6">
        <v>13</v>
      </c>
    </row>
    <row r="791" spans="1:63" x14ac:dyDescent="0.35">
      <c r="A791" s="28">
        <v>785</v>
      </c>
      <c r="C791" s="18" t="s">
        <v>19</v>
      </c>
      <c r="D791" s="15">
        <v>107</v>
      </c>
      <c r="E791" s="19">
        <v>0</v>
      </c>
      <c r="F791" s="19">
        <v>4</v>
      </c>
      <c r="G791" s="19">
        <v>9</v>
      </c>
      <c r="H791" s="19">
        <v>63</v>
      </c>
      <c r="I791" s="19">
        <v>34</v>
      </c>
      <c r="J791" s="20">
        <v>57.943925233644855</v>
      </c>
      <c r="K791" s="20">
        <v>8</v>
      </c>
      <c r="L791" s="20">
        <v>19.512195121951219</v>
      </c>
      <c r="M791" s="19">
        <v>0</v>
      </c>
      <c r="N791" s="19">
        <v>0</v>
      </c>
      <c r="O791" s="20">
        <v>0</v>
      </c>
      <c r="P791" s="20">
        <v>0</v>
      </c>
      <c r="Q791" s="20">
        <v>18.556701030927837</v>
      </c>
      <c r="R791" s="19">
        <v>0</v>
      </c>
      <c r="S791" s="19">
        <v>0</v>
      </c>
      <c r="T791" s="19">
        <v>0</v>
      </c>
      <c r="U791" s="20">
        <v>0</v>
      </c>
      <c r="V791" s="19">
        <v>0</v>
      </c>
      <c r="W791" s="118">
        <v>0</v>
      </c>
      <c r="X791" s="118">
        <v>0</v>
      </c>
      <c r="Y791" s="118">
        <v>0</v>
      </c>
      <c r="Z791" s="118">
        <v>15.384615384615385</v>
      </c>
      <c r="AA791" s="118">
        <v>35.897435897435898</v>
      </c>
      <c r="AB791" s="19">
        <v>3</v>
      </c>
      <c r="AC791" s="20">
        <v>6.1224489795918364</v>
      </c>
      <c r="AD791" s="20">
        <v>85.714285714285708</v>
      </c>
      <c r="AE791" s="20">
        <v>67.64705882352942</v>
      </c>
      <c r="AF791" s="20">
        <v>47.058823529411761</v>
      </c>
      <c r="AG791" s="20">
        <v>79.166666666666657</v>
      </c>
      <c r="AH791" s="20">
        <v>41.860465116279073</v>
      </c>
      <c r="AI791" s="20">
        <v>32.558139534883722</v>
      </c>
      <c r="AJ791" s="3">
        <v>533.33333333333337</v>
      </c>
      <c r="AK791" s="6">
        <v>5</v>
      </c>
      <c r="AL791" s="6">
        <v>47</v>
      </c>
      <c r="AM791" s="6">
        <v>12</v>
      </c>
      <c r="AN791" s="6">
        <v>13</v>
      </c>
      <c r="AO791" s="6">
        <v>0</v>
      </c>
      <c r="AP791" s="6">
        <v>0</v>
      </c>
      <c r="AQ791" s="6">
        <v>30</v>
      </c>
      <c r="AR791" s="6">
        <v>18</v>
      </c>
      <c r="AS791" s="6">
        <v>17.307692307692307</v>
      </c>
      <c r="AT791" s="138">
        <v>2</v>
      </c>
      <c r="AU791" s="138">
        <v>0</v>
      </c>
      <c r="AV791" s="138">
        <v>0</v>
      </c>
      <c r="AW791" s="138">
        <v>0</v>
      </c>
      <c r="AX791" s="138">
        <v>2</v>
      </c>
      <c r="AY791" s="6">
        <v>22</v>
      </c>
      <c r="AZ791" s="6">
        <v>0</v>
      </c>
      <c r="BA791" s="6">
        <v>0</v>
      </c>
      <c r="BB791" s="6">
        <v>9</v>
      </c>
      <c r="BC791" s="6">
        <v>0</v>
      </c>
      <c r="BD791" s="6">
        <v>0</v>
      </c>
      <c r="BE791" s="6">
        <v>0</v>
      </c>
      <c r="BF791" s="6">
        <v>0</v>
      </c>
      <c r="BG791" s="6">
        <v>0</v>
      </c>
      <c r="BH791" s="6">
        <v>0</v>
      </c>
      <c r="BI791" s="6">
        <v>0</v>
      </c>
      <c r="BJ791" s="6">
        <v>0</v>
      </c>
      <c r="BK791" s="6">
        <v>9</v>
      </c>
    </row>
    <row r="792" spans="1:63" x14ac:dyDescent="0.35">
      <c r="A792" s="28">
        <v>786</v>
      </c>
      <c r="C792" s="18" t="s">
        <v>12</v>
      </c>
      <c r="D792" s="15">
        <v>30</v>
      </c>
      <c r="E792" s="19">
        <v>0</v>
      </c>
      <c r="F792" s="19">
        <v>0</v>
      </c>
      <c r="G792" s="19">
        <v>0</v>
      </c>
      <c r="H792" s="19">
        <v>23</v>
      </c>
      <c r="I792" s="19">
        <v>4</v>
      </c>
      <c r="J792" s="20">
        <v>46.666666666666664</v>
      </c>
      <c r="K792" s="20">
        <v>0</v>
      </c>
      <c r="L792" s="20">
        <v>0</v>
      </c>
      <c r="M792" s="19">
        <v>0</v>
      </c>
      <c r="N792" s="19">
        <v>0</v>
      </c>
      <c r="O792" s="20">
        <v>0</v>
      </c>
      <c r="P792" s="20">
        <v>0</v>
      </c>
      <c r="Q792" s="20">
        <v>0</v>
      </c>
      <c r="R792" s="19">
        <v>0</v>
      </c>
      <c r="S792" s="19">
        <v>0</v>
      </c>
      <c r="T792" s="19">
        <v>0</v>
      </c>
      <c r="U792" s="20">
        <v>0</v>
      </c>
      <c r="V792" s="19">
        <v>0</v>
      </c>
      <c r="W792" s="118">
        <v>0</v>
      </c>
      <c r="X792" s="118">
        <v>0</v>
      </c>
      <c r="Y792" s="118">
        <v>0</v>
      </c>
      <c r="Z792" s="20">
        <v>0</v>
      </c>
      <c r="AA792" s="20">
        <v>100</v>
      </c>
      <c r="AB792" s="19">
        <v>0</v>
      </c>
      <c r="AC792" s="20">
        <v>0</v>
      </c>
      <c r="AD792" s="20">
        <v>100</v>
      </c>
      <c r="AE792" s="20">
        <v>100</v>
      </c>
      <c r="AF792" s="20">
        <v>100</v>
      </c>
      <c r="AG792" s="20">
        <v>100</v>
      </c>
      <c r="AH792" s="20">
        <v>14.285714285714285</v>
      </c>
      <c r="AI792" s="20">
        <v>52.380952380952387</v>
      </c>
      <c r="AJ792" s="3">
        <v>737.5</v>
      </c>
      <c r="AK792" s="6">
        <v>0</v>
      </c>
      <c r="AL792" s="6">
        <v>5</v>
      </c>
      <c r="AM792" s="6">
        <v>0</v>
      </c>
      <c r="AN792" s="6">
        <v>5</v>
      </c>
      <c r="AO792" s="6">
        <v>0</v>
      </c>
      <c r="AP792" s="6">
        <v>4</v>
      </c>
      <c r="AQ792" s="6">
        <v>12</v>
      </c>
      <c r="AR792" s="6">
        <v>3</v>
      </c>
      <c r="AS792" s="6">
        <v>11.538461538461538</v>
      </c>
      <c r="AT792" s="138">
        <v>0</v>
      </c>
      <c r="AU792" s="138">
        <v>0</v>
      </c>
      <c r="AV792" s="138">
        <v>0</v>
      </c>
      <c r="AW792" s="138">
        <v>0</v>
      </c>
      <c r="AX792" s="138">
        <v>0</v>
      </c>
      <c r="AY792" s="6">
        <v>20.833333333333336</v>
      </c>
      <c r="AZ792" s="6">
        <v>0</v>
      </c>
      <c r="BA792" s="6">
        <v>0</v>
      </c>
      <c r="BB792" s="6">
        <v>0</v>
      </c>
      <c r="BC792" s="6">
        <v>0</v>
      </c>
      <c r="BD792" s="6">
        <v>0</v>
      </c>
      <c r="BE792" s="6">
        <v>0</v>
      </c>
      <c r="BF792" s="6">
        <v>0</v>
      </c>
      <c r="BG792" s="6">
        <v>0</v>
      </c>
      <c r="BH792" s="6">
        <v>0</v>
      </c>
      <c r="BI792" s="6">
        <v>0</v>
      </c>
      <c r="BJ792" s="6">
        <v>0</v>
      </c>
      <c r="BK792" s="6">
        <v>0</v>
      </c>
    </row>
    <row r="793" spans="1:63" x14ac:dyDescent="0.35">
      <c r="A793" s="28">
        <v>787</v>
      </c>
      <c r="C793" s="18" t="s">
        <v>13</v>
      </c>
      <c r="D793" s="15">
        <v>20</v>
      </c>
      <c r="E793" s="19">
        <v>0</v>
      </c>
      <c r="F793" s="19">
        <v>0</v>
      </c>
      <c r="G793" s="19">
        <v>0</v>
      </c>
      <c r="H793" s="19">
        <v>15</v>
      </c>
      <c r="I793" s="19">
        <v>0</v>
      </c>
      <c r="J793" s="20">
        <v>30</v>
      </c>
      <c r="K793" s="20">
        <v>3</v>
      </c>
      <c r="L793" s="20">
        <v>33.333333333333329</v>
      </c>
      <c r="M793" s="19">
        <v>0</v>
      </c>
      <c r="N793" s="19">
        <v>0</v>
      </c>
      <c r="O793" s="20">
        <v>0</v>
      </c>
      <c r="P793" s="20">
        <v>0</v>
      </c>
      <c r="Q793" s="20">
        <v>0</v>
      </c>
      <c r="R793" s="19">
        <v>0</v>
      </c>
      <c r="S793" s="19">
        <v>0</v>
      </c>
      <c r="T793" s="19">
        <v>0</v>
      </c>
      <c r="U793" s="20">
        <v>0</v>
      </c>
      <c r="V793" s="19">
        <v>0</v>
      </c>
      <c r="W793" s="118">
        <v>0</v>
      </c>
      <c r="X793" s="118">
        <v>0</v>
      </c>
      <c r="Y793" s="118">
        <v>0</v>
      </c>
      <c r="Z793" s="20">
        <v>0</v>
      </c>
      <c r="AA793" s="20">
        <v>100</v>
      </c>
      <c r="AB793" s="19">
        <v>0</v>
      </c>
      <c r="AC793" s="20">
        <v>0</v>
      </c>
      <c r="AD793" s="20">
        <v>42.857142857142854</v>
      </c>
      <c r="AE793" s="20">
        <v>100</v>
      </c>
      <c r="AF793" s="20">
        <v>0</v>
      </c>
      <c r="AG793" s="20">
        <v>72.727272727272734</v>
      </c>
      <c r="AH793" s="20">
        <v>0</v>
      </c>
      <c r="AI793" s="20">
        <v>100</v>
      </c>
      <c r="AJ793" s="3">
        <v>900</v>
      </c>
      <c r="AK793" s="6">
        <v>0</v>
      </c>
      <c r="AL793" s="6">
        <v>12</v>
      </c>
      <c r="AM793" s="6">
        <v>0</v>
      </c>
      <c r="AN793" s="6">
        <v>0</v>
      </c>
      <c r="AO793" s="6">
        <v>0</v>
      </c>
      <c r="AP793" s="6">
        <v>0</v>
      </c>
      <c r="AQ793" s="6">
        <v>7</v>
      </c>
      <c r="AR793" s="6">
        <v>0</v>
      </c>
      <c r="AS793" s="6">
        <v>0</v>
      </c>
      <c r="AT793" s="138">
        <v>0</v>
      </c>
      <c r="AU793" s="138">
        <v>0</v>
      </c>
      <c r="AV793" s="138">
        <v>0</v>
      </c>
      <c r="AW793" s="138">
        <v>0</v>
      </c>
      <c r="AX793" s="138">
        <v>0</v>
      </c>
      <c r="AY793" s="6">
        <v>0</v>
      </c>
      <c r="AZ793" s="6">
        <v>0</v>
      </c>
      <c r="BA793" s="6">
        <v>0</v>
      </c>
      <c r="BB793" s="6">
        <v>0</v>
      </c>
      <c r="BC793" s="6">
        <v>0</v>
      </c>
      <c r="BD793" s="6">
        <v>0</v>
      </c>
      <c r="BE793" s="6">
        <v>0</v>
      </c>
      <c r="BF793" s="6">
        <v>0</v>
      </c>
      <c r="BG793" s="6">
        <v>0</v>
      </c>
      <c r="BH793" s="6">
        <v>0</v>
      </c>
      <c r="BI793" s="6">
        <v>0</v>
      </c>
      <c r="BJ793" s="6">
        <v>0</v>
      </c>
      <c r="BK793" s="6">
        <v>0</v>
      </c>
    </row>
    <row r="794" spans="1:63" x14ac:dyDescent="0.35">
      <c r="A794" s="28">
        <v>788</v>
      </c>
      <c r="C794" s="18" t="s">
        <v>4</v>
      </c>
      <c r="D794" s="15">
        <v>1144</v>
      </c>
      <c r="E794" s="19">
        <v>0</v>
      </c>
      <c r="F794" s="19">
        <v>14</v>
      </c>
      <c r="G794" s="19">
        <v>6</v>
      </c>
      <c r="H794" s="19">
        <v>292</v>
      </c>
      <c r="I794" s="19">
        <v>829</v>
      </c>
      <c r="J794" s="20">
        <v>44.58041958041958</v>
      </c>
      <c r="K794" s="20">
        <v>3</v>
      </c>
      <c r="L794" s="20">
        <v>5.5555555555555554</v>
      </c>
      <c r="M794" s="19">
        <v>0</v>
      </c>
      <c r="N794" s="19">
        <v>0</v>
      </c>
      <c r="O794" s="20">
        <v>44</v>
      </c>
      <c r="P794" s="20">
        <v>70.454545454545453</v>
      </c>
      <c r="Q794" s="20">
        <v>63.681102362204726</v>
      </c>
      <c r="R794" s="19">
        <v>0</v>
      </c>
      <c r="S794" s="19">
        <v>0</v>
      </c>
      <c r="T794" s="19">
        <v>0</v>
      </c>
      <c r="U794" s="20">
        <v>0</v>
      </c>
      <c r="V794" s="19">
        <v>0</v>
      </c>
      <c r="W794" s="118">
        <v>0</v>
      </c>
      <c r="X794" s="118">
        <v>0</v>
      </c>
      <c r="Y794" s="118">
        <v>0</v>
      </c>
      <c r="Z794" s="20">
        <v>43.137254901960787</v>
      </c>
      <c r="AA794" s="20">
        <v>23.52941176470588</v>
      </c>
      <c r="AB794" s="19">
        <v>7</v>
      </c>
      <c r="AC794" s="20">
        <v>4.0229885057471266</v>
      </c>
      <c r="AD794" s="20">
        <v>64.625850340136054</v>
      </c>
      <c r="AE794" s="20">
        <v>48.529411764705884</v>
      </c>
      <c r="AF794" s="20">
        <v>100</v>
      </c>
      <c r="AG794" s="20">
        <v>57.086614173228348</v>
      </c>
      <c r="AH794" s="20">
        <v>31.446540880503143</v>
      </c>
      <c r="AI794" s="20">
        <v>39.622641509433961</v>
      </c>
      <c r="AJ794" s="3">
        <v>429.78142076502729</v>
      </c>
      <c r="AK794" s="6">
        <v>0</v>
      </c>
      <c r="AL794" s="6">
        <v>1003</v>
      </c>
      <c r="AM794" s="6">
        <v>0</v>
      </c>
      <c r="AN794" s="6">
        <v>0</v>
      </c>
      <c r="AO794" s="6">
        <v>0</v>
      </c>
      <c r="AP794" s="6">
        <v>0</v>
      </c>
      <c r="AQ794" s="6">
        <v>97</v>
      </c>
      <c r="AR794" s="6">
        <v>24</v>
      </c>
      <c r="AS794" s="6">
        <v>2.2471910112359552</v>
      </c>
      <c r="AT794" s="138">
        <v>0</v>
      </c>
      <c r="AU794" s="138">
        <v>0</v>
      </c>
      <c r="AV794" s="138">
        <v>1</v>
      </c>
      <c r="AW794" s="138">
        <v>1</v>
      </c>
      <c r="AX794" s="138">
        <v>2</v>
      </c>
      <c r="AY794" s="6">
        <v>8.5106382978723403</v>
      </c>
      <c r="AZ794" s="6">
        <v>0</v>
      </c>
      <c r="BA794" s="6">
        <v>0</v>
      </c>
      <c r="BB794" s="6">
        <v>172</v>
      </c>
      <c r="BC794" s="6">
        <v>106</v>
      </c>
      <c r="BD794" s="6">
        <v>9.4138543516873892</v>
      </c>
      <c r="BE794" s="6">
        <v>0</v>
      </c>
      <c r="BF794" s="6">
        <v>0</v>
      </c>
      <c r="BG794" s="6">
        <v>5</v>
      </c>
      <c r="BH794" s="6">
        <v>1.7241379310344827</v>
      </c>
      <c r="BI794" s="6">
        <v>101</v>
      </c>
      <c r="BJ794" s="6">
        <v>12.453760789149198</v>
      </c>
      <c r="BK794" s="6">
        <v>6</v>
      </c>
    </row>
    <row r="795" spans="1:63" x14ac:dyDescent="0.35">
      <c r="A795" s="28">
        <v>789</v>
      </c>
      <c r="C795" s="18" t="s">
        <v>279</v>
      </c>
      <c r="D795" s="15">
        <v>37</v>
      </c>
      <c r="E795" s="19">
        <v>0</v>
      </c>
      <c r="F795" s="19">
        <v>4</v>
      </c>
      <c r="G795" s="19">
        <v>5</v>
      </c>
      <c r="H795" s="19">
        <v>31</v>
      </c>
      <c r="I795" s="19">
        <v>5</v>
      </c>
      <c r="J795" s="20">
        <v>75.675675675675677</v>
      </c>
      <c r="K795" s="20">
        <v>0</v>
      </c>
      <c r="L795" s="20">
        <v>0</v>
      </c>
      <c r="M795" s="19">
        <v>0</v>
      </c>
      <c r="N795" s="19">
        <v>0</v>
      </c>
      <c r="O795" s="20">
        <v>0</v>
      </c>
      <c r="P795" s="20">
        <v>0</v>
      </c>
      <c r="Q795" s="20">
        <v>0</v>
      </c>
      <c r="R795" s="19">
        <v>0</v>
      </c>
      <c r="S795" s="19">
        <v>0</v>
      </c>
      <c r="T795" s="19">
        <v>0</v>
      </c>
      <c r="U795" s="20">
        <v>0</v>
      </c>
      <c r="V795" s="19">
        <v>0</v>
      </c>
      <c r="W795" s="118">
        <v>0</v>
      </c>
      <c r="X795" s="118">
        <v>0</v>
      </c>
      <c r="Y795" s="118">
        <v>0</v>
      </c>
      <c r="Z795" s="20">
        <v>38.095238095238095</v>
      </c>
      <c r="AA795" s="20">
        <v>61.904761904761905</v>
      </c>
      <c r="AB795" s="19">
        <v>0</v>
      </c>
      <c r="AC795" s="20">
        <v>0</v>
      </c>
      <c r="AD795" s="20">
        <v>100</v>
      </c>
      <c r="AE795" s="20">
        <v>69.565217391304344</v>
      </c>
      <c r="AF795" s="20">
        <v>0</v>
      </c>
      <c r="AG795" s="20">
        <v>65.384615384615387</v>
      </c>
      <c r="AH795" s="20">
        <v>30.434782608695656</v>
      </c>
      <c r="AI795" s="20">
        <v>21.739130434782609</v>
      </c>
      <c r="AJ795" s="3">
        <v>662.5</v>
      </c>
      <c r="AK795" s="6">
        <v>3</v>
      </c>
      <c r="AL795" s="6">
        <v>27</v>
      </c>
      <c r="AM795" s="6">
        <v>0</v>
      </c>
      <c r="AN795" s="6">
        <v>0</v>
      </c>
      <c r="AO795" s="6">
        <v>0</v>
      </c>
      <c r="AP795" s="6">
        <v>0</v>
      </c>
      <c r="AQ795" s="6">
        <v>12</v>
      </c>
      <c r="AR795" s="6">
        <v>3</v>
      </c>
      <c r="AS795" s="6">
        <v>9.375</v>
      </c>
      <c r="AT795" s="138">
        <v>1</v>
      </c>
      <c r="AU795" s="138">
        <v>0</v>
      </c>
      <c r="AV795" s="138">
        <v>0</v>
      </c>
      <c r="AW795" s="138">
        <v>0</v>
      </c>
      <c r="AX795" s="138">
        <v>1</v>
      </c>
      <c r="AY795" s="6">
        <v>36.111111111111107</v>
      </c>
      <c r="AZ795" s="6">
        <v>0</v>
      </c>
      <c r="BA795" s="6">
        <v>0</v>
      </c>
      <c r="BB795" s="6">
        <v>0</v>
      </c>
      <c r="BC795" s="6">
        <v>0</v>
      </c>
      <c r="BD795" s="6">
        <v>0</v>
      </c>
      <c r="BE795" s="6">
        <v>0</v>
      </c>
      <c r="BF795" s="6">
        <v>0</v>
      </c>
      <c r="BG795" s="6">
        <v>0</v>
      </c>
      <c r="BH795" s="6">
        <v>0</v>
      </c>
      <c r="BI795" s="6">
        <v>0</v>
      </c>
      <c r="BJ795" s="6">
        <v>0</v>
      </c>
      <c r="BK795" s="6">
        <v>5</v>
      </c>
    </row>
    <row r="796" spans="1:63" x14ac:dyDescent="0.35">
      <c r="A796" s="28">
        <v>790</v>
      </c>
      <c r="C796" s="18" t="s">
        <v>15</v>
      </c>
      <c r="D796" s="15">
        <v>46</v>
      </c>
      <c r="E796" s="19">
        <v>0</v>
      </c>
      <c r="F796" s="19">
        <v>0</v>
      </c>
      <c r="G796" s="19">
        <v>5</v>
      </c>
      <c r="H796" s="19">
        <v>31</v>
      </c>
      <c r="I796" s="19">
        <v>8</v>
      </c>
      <c r="J796" s="20">
        <v>34.782608695652172</v>
      </c>
      <c r="K796" s="20">
        <v>0</v>
      </c>
      <c r="L796" s="20">
        <v>0</v>
      </c>
      <c r="M796" s="19">
        <v>0</v>
      </c>
      <c r="N796" s="19">
        <v>0</v>
      </c>
      <c r="O796" s="20">
        <v>0</v>
      </c>
      <c r="P796" s="20">
        <v>0</v>
      </c>
      <c r="Q796" s="20">
        <v>33.333333333333329</v>
      </c>
      <c r="R796" s="19">
        <v>0</v>
      </c>
      <c r="S796" s="19">
        <v>0</v>
      </c>
      <c r="T796" s="19">
        <v>0</v>
      </c>
      <c r="U796" s="20">
        <v>0</v>
      </c>
      <c r="V796" s="19">
        <v>0</v>
      </c>
      <c r="W796" s="118">
        <v>0</v>
      </c>
      <c r="X796" s="118">
        <v>0</v>
      </c>
      <c r="Y796" s="118">
        <v>0</v>
      </c>
      <c r="Z796" s="20">
        <v>0</v>
      </c>
      <c r="AA796" s="20">
        <v>0</v>
      </c>
      <c r="AB796" s="19">
        <v>0</v>
      </c>
      <c r="AC796" s="20">
        <v>0</v>
      </c>
      <c r="AD796" s="20">
        <v>100</v>
      </c>
      <c r="AE796" s="20">
        <v>75</v>
      </c>
      <c r="AF796" s="20">
        <v>0</v>
      </c>
      <c r="AG796" s="20">
        <v>83.333333333333343</v>
      </c>
      <c r="AH796" s="20">
        <v>63.157894736842103</v>
      </c>
      <c r="AI796" s="20">
        <v>15.789473684210526</v>
      </c>
      <c r="AJ796" s="3">
        <v>537.5</v>
      </c>
      <c r="AK796" s="6">
        <v>0</v>
      </c>
      <c r="AL796" s="6">
        <v>34</v>
      </c>
      <c r="AM796" s="6">
        <v>0</v>
      </c>
      <c r="AN796" s="6">
        <v>0</v>
      </c>
      <c r="AO796" s="6">
        <v>0</v>
      </c>
      <c r="AP796" s="6">
        <v>3</v>
      </c>
      <c r="AQ796" s="6">
        <v>6</v>
      </c>
      <c r="AR796" s="6">
        <v>4</v>
      </c>
      <c r="AS796" s="6">
        <v>8.1632653061224492</v>
      </c>
      <c r="AT796" s="138">
        <v>0</v>
      </c>
      <c r="AU796" s="138">
        <v>0</v>
      </c>
      <c r="AV796" s="138">
        <v>0</v>
      </c>
      <c r="AW796" s="138">
        <v>0</v>
      </c>
      <c r="AX796" s="138">
        <v>0</v>
      </c>
      <c r="AY796" s="6">
        <v>34.883720930232556</v>
      </c>
      <c r="AZ796" s="6">
        <v>0</v>
      </c>
      <c r="BA796" s="6">
        <v>0</v>
      </c>
      <c r="BB796" s="6">
        <v>7</v>
      </c>
      <c r="BC796" s="6">
        <v>0</v>
      </c>
      <c r="BD796" s="6">
        <v>0</v>
      </c>
      <c r="BE796" s="6">
        <v>0</v>
      </c>
      <c r="BF796" s="6">
        <v>0</v>
      </c>
      <c r="BG796" s="6">
        <v>0</v>
      </c>
      <c r="BH796" s="6">
        <v>0</v>
      </c>
      <c r="BI796" s="6">
        <v>0</v>
      </c>
      <c r="BJ796" s="6">
        <v>0</v>
      </c>
      <c r="BK796" s="6">
        <v>5</v>
      </c>
    </row>
    <row r="797" spans="1:63" x14ac:dyDescent="0.35">
      <c r="A797" s="28">
        <v>791</v>
      </c>
      <c r="C797" s="18" t="s">
        <v>135</v>
      </c>
      <c r="D797" s="15">
        <v>50</v>
      </c>
      <c r="E797" s="19">
        <v>0</v>
      </c>
      <c r="F797" s="19">
        <v>0</v>
      </c>
      <c r="G797" s="19">
        <v>0</v>
      </c>
      <c r="H797" s="19">
        <v>38</v>
      </c>
      <c r="I797" s="19">
        <v>9</v>
      </c>
      <c r="J797" s="20">
        <v>52</v>
      </c>
      <c r="K797" s="20">
        <v>0</v>
      </c>
      <c r="L797" s="20">
        <v>0</v>
      </c>
      <c r="M797" s="19">
        <v>0</v>
      </c>
      <c r="N797" s="19">
        <v>0</v>
      </c>
      <c r="O797" s="20">
        <v>5</v>
      </c>
      <c r="P797" s="20">
        <v>0</v>
      </c>
      <c r="Q797" s="20">
        <v>38.888888888888893</v>
      </c>
      <c r="R797" s="19">
        <v>0</v>
      </c>
      <c r="S797" s="19">
        <v>0</v>
      </c>
      <c r="T797" s="19">
        <v>0</v>
      </c>
      <c r="U797" s="20">
        <v>0</v>
      </c>
      <c r="V797" s="19">
        <v>0</v>
      </c>
      <c r="W797" s="118">
        <v>0</v>
      </c>
      <c r="X797" s="118">
        <v>0</v>
      </c>
      <c r="Y797" s="118">
        <v>0</v>
      </c>
      <c r="Z797" s="20">
        <v>55.555555555555557</v>
      </c>
      <c r="AA797" s="20">
        <v>44.444444444444443</v>
      </c>
      <c r="AB797" s="19">
        <v>0</v>
      </c>
      <c r="AC797" s="20">
        <v>0</v>
      </c>
      <c r="AD797" s="20">
        <v>58.82352941176471</v>
      </c>
      <c r="AE797" s="20">
        <v>41.17647058823529</v>
      </c>
      <c r="AF797" s="20">
        <v>0</v>
      </c>
      <c r="AG797" s="20">
        <v>48.648648648648653</v>
      </c>
      <c r="AH797" s="20">
        <v>31.25</v>
      </c>
      <c r="AI797" s="20">
        <v>43.75</v>
      </c>
      <c r="AJ797" s="3">
        <v>528.125</v>
      </c>
      <c r="AK797" s="6">
        <v>0</v>
      </c>
      <c r="AL797" s="6">
        <v>44</v>
      </c>
      <c r="AM797" s="6">
        <v>0</v>
      </c>
      <c r="AN797" s="6">
        <v>0</v>
      </c>
      <c r="AO797" s="6">
        <v>0</v>
      </c>
      <c r="AP797" s="6">
        <v>0</v>
      </c>
      <c r="AQ797" s="6">
        <v>9</v>
      </c>
      <c r="AR797" s="6">
        <v>0</v>
      </c>
      <c r="AS797" s="6">
        <v>0</v>
      </c>
      <c r="AT797" s="138">
        <v>0</v>
      </c>
      <c r="AU797" s="138">
        <v>0</v>
      </c>
      <c r="AV797" s="138">
        <v>0</v>
      </c>
      <c r="AW797" s="138">
        <v>0</v>
      </c>
      <c r="AX797" s="138">
        <v>0</v>
      </c>
      <c r="AY797" s="6">
        <v>13.953488372093023</v>
      </c>
      <c r="AZ797" s="6">
        <v>0</v>
      </c>
      <c r="BA797" s="6">
        <v>0</v>
      </c>
      <c r="BB797" s="6">
        <v>4</v>
      </c>
      <c r="BC797" s="6">
        <v>6</v>
      </c>
      <c r="BD797" s="6">
        <v>13.043478260869565</v>
      </c>
      <c r="BE797" s="6">
        <v>0</v>
      </c>
      <c r="BF797" s="6">
        <v>0</v>
      </c>
      <c r="BG797" s="6">
        <v>0</v>
      </c>
      <c r="BH797" s="6">
        <v>0</v>
      </c>
      <c r="BI797" s="6">
        <v>0</v>
      </c>
      <c r="BJ797" s="6">
        <v>0</v>
      </c>
      <c r="BK797" s="6">
        <v>0</v>
      </c>
    </row>
    <row r="798" spans="1:63" x14ac:dyDescent="0.35">
      <c r="A798" s="28">
        <v>792</v>
      </c>
      <c r="C798" s="18" t="s">
        <v>20</v>
      </c>
      <c r="D798" s="15">
        <v>191</v>
      </c>
      <c r="E798" s="19">
        <v>0</v>
      </c>
      <c r="F798" s="19">
        <v>7</v>
      </c>
      <c r="G798" s="19">
        <v>7</v>
      </c>
      <c r="H798" s="19">
        <v>126</v>
      </c>
      <c r="I798" s="19">
        <v>50</v>
      </c>
      <c r="J798" s="20">
        <v>59.685863874345543</v>
      </c>
      <c r="K798" s="20">
        <v>8</v>
      </c>
      <c r="L798" s="20">
        <v>20</v>
      </c>
      <c r="M798" s="19">
        <v>0</v>
      </c>
      <c r="N798" s="19">
        <v>0</v>
      </c>
      <c r="O798" s="20">
        <v>5</v>
      </c>
      <c r="P798" s="20">
        <v>100</v>
      </c>
      <c r="Q798" s="20">
        <v>18.75</v>
      </c>
      <c r="R798" s="19">
        <v>0</v>
      </c>
      <c r="S798" s="19">
        <v>0</v>
      </c>
      <c r="T798" s="19">
        <v>0</v>
      </c>
      <c r="U798" s="20">
        <v>0</v>
      </c>
      <c r="V798" s="19">
        <v>0</v>
      </c>
      <c r="W798" s="118">
        <v>0</v>
      </c>
      <c r="X798" s="118">
        <v>0</v>
      </c>
      <c r="Y798" s="118">
        <v>0</v>
      </c>
      <c r="Z798" s="20">
        <v>17.948717948717949</v>
      </c>
      <c r="AA798" s="20">
        <v>38.461538461538467</v>
      </c>
      <c r="AB798" s="19">
        <v>7</v>
      </c>
      <c r="AC798" s="20">
        <v>7.4468085106382977</v>
      </c>
      <c r="AD798" s="20">
        <v>75</v>
      </c>
      <c r="AE798" s="20">
        <v>59.210526315789465</v>
      </c>
      <c r="AF798" s="20">
        <v>100</v>
      </c>
      <c r="AG798" s="20">
        <v>66.666666666666657</v>
      </c>
      <c r="AH798" s="20">
        <v>18.888888888888889</v>
      </c>
      <c r="AI798" s="20">
        <v>43.333333333333336</v>
      </c>
      <c r="AJ798" s="3">
        <v>637.5</v>
      </c>
      <c r="AK798" s="6">
        <v>27</v>
      </c>
      <c r="AL798" s="6">
        <v>84</v>
      </c>
      <c r="AM798" s="6">
        <v>9</v>
      </c>
      <c r="AN798" s="6">
        <v>3</v>
      </c>
      <c r="AO798" s="6">
        <v>0</v>
      </c>
      <c r="AP798" s="6">
        <v>6</v>
      </c>
      <c r="AQ798" s="6">
        <v>53</v>
      </c>
      <c r="AR798" s="6">
        <v>12</v>
      </c>
      <c r="AS798" s="6">
        <v>6.6298342541436464</v>
      </c>
      <c r="AT798" s="138">
        <v>0</v>
      </c>
      <c r="AU798" s="138">
        <v>0</v>
      </c>
      <c r="AV798" s="138">
        <v>0</v>
      </c>
      <c r="AW798" s="138">
        <v>4</v>
      </c>
      <c r="AX798" s="138">
        <v>4</v>
      </c>
      <c r="AY798" s="6">
        <v>17.543859649122805</v>
      </c>
      <c r="AZ798" s="6">
        <v>0</v>
      </c>
      <c r="BA798" s="6">
        <v>0</v>
      </c>
      <c r="BB798" s="6">
        <v>10</v>
      </c>
      <c r="BC798" s="6">
        <v>8</v>
      </c>
      <c r="BD798" s="6">
        <v>4.2553191489361701</v>
      </c>
      <c r="BE798" s="6">
        <v>3</v>
      </c>
      <c r="BF798" s="6">
        <v>37.5</v>
      </c>
      <c r="BG798" s="6">
        <v>5</v>
      </c>
      <c r="BH798" s="6">
        <v>4.0650406504065035</v>
      </c>
      <c r="BI798" s="6">
        <v>0</v>
      </c>
      <c r="BJ798" s="6">
        <v>0</v>
      </c>
      <c r="BK798" s="6">
        <v>7</v>
      </c>
    </row>
    <row r="799" spans="1:63" x14ac:dyDescent="0.35">
      <c r="A799" s="28">
        <v>793</v>
      </c>
      <c r="C799" s="18" t="s">
        <v>29</v>
      </c>
      <c r="D799" s="15">
        <v>141</v>
      </c>
      <c r="E799" s="19">
        <v>0</v>
      </c>
      <c r="F799" s="19">
        <v>0</v>
      </c>
      <c r="G799" s="19">
        <v>0</v>
      </c>
      <c r="H799" s="19">
        <v>103</v>
      </c>
      <c r="I799" s="19">
        <v>42</v>
      </c>
      <c r="J799" s="20">
        <v>52.4822695035461</v>
      </c>
      <c r="K799" s="20">
        <v>10</v>
      </c>
      <c r="L799" s="20">
        <v>32.258064516129032</v>
      </c>
      <c r="M799" s="19">
        <v>0</v>
      </c>
      <c r="N799" s="19">
        <v>0</v>
      </c>
      <c r="O799" s="20">
        <v>6</v>
      </c>
      <c r="P799" s="20">
        <v>100</v>
      </c>
      <c r="Q799" s="20">
        <v>24.137931034482758</v>
      </c>
      <c r="R799" s="19">
        <v>0</v>
      </c>
      <c r="S799" s="19">
        <v>0</v>
      </c>
      <c r="T799" s="19">
        <v>0</v>
      </c>
      <c r="U799" s="20">
        <v>0</v>
      </c>
      <c r="V799" s="19">
        <v>0</v>
      </c>
      <c r="W799" s="118">
        <v>0</v>
      </c>
      <c r="X799" s="118">
        <v>0</v>
      </c>
      <c r="Y799" s="118">
        <v>0</v>
      </c>
      <c r="Z799" s="20">
        <v>57.894736842105267</v>
      </c>
      <c r="AA799" s="20">
        <v>21.052631578947366</v>
      </c>
      <c r="AB799" s="19">
        <v>4</v>
      </c>
      <c r="AC799" s="20">
        <v>5</v>
      </c>
      <c r="AD799" s="20">
        <v>72</v>
      </c>
      <c r="AE799" s="20">
        <v>80.357142857142861</v>
      </c>
      <c r="AF799" s="20">
        <v>0</v>
      </c>
      <c r="AG799" s="20">
        <v>74.757281553398059</v>
      </c>
      <c r="AH799" s="20">
        <v>28.39506172839506</v>
      </c>
      <c r="AI799" s="20">
        <v>25.925925925925924</v>
      </c>
      <c r="AJ799" s="3">
        <v>641.66666666666663</v>
      </c>
      <c r="AK799" s="6">
        <v>0</v>
      </c>
      <c r="AL799" s="6">
        <v>131</v>
      </c>
      <c r="AM799" s="6">
        <v>0</v>
      </c>
      <c r="AN799" s="6">
        <v>0</v>
      </c>
      <c r="AO799" s="6">
        <v>0</v>
      </c>
      <c r="AP799" s="6">
        <v>0</v>
      </c>
      <c r="AQ799" s="6">
        <v>5</v>
      </c>
      <c r="AR799" s="6">
        <v>0</v>
      </c>
      <c r="AS799" s="6">
        <v>0</v>
      </c>
      <c r="AT799" s="138">
        <v>0</v>
      </c>
      <c r="AU799" s="138">
        <v>0</v>
      </c>
      <c r="AV799" s="138">
        <v>0</v>
      </c>
      <c r="AW799" s="138">
        <v>0</v>
      </c>
      <c r="AX799" s="138">
        <v>0</v>
      </c>
      <c r="AY799" s="6">
        <v>13.636363636363635</v>
      </c>
      <c r="AZ799" s="6">
        <v>0</v>
      </c>
      <c r="BA799" s="6">
        <v>0</v>
      </c>
      <c r="BB799" s="6">
        <v>15</v>
      </c>
      <c r="BC799" s="6">
        <v>0</v>
      </c>
      <c r="BD799" s="6">
        <v>0</v>
      </c>
      <c r="BE799" s="6">
        <v>0</v>
      </c>
      <c r="BF799" s="6">
        <v>0</v>
      </c>
      <c r="BG799" s="6">
        <v>0</v>
      </c>
      <c r="BH799" s="6">
        <v>0</v>
      </c>
      <c r="BI799" s="6">
        <v>0</v>
      </c>
      <c r="BJ799" s="6">
        <v>0</v>
      </c>
      <c r="BK799" s="6">
        <v>0</v>
      </c>
    </row>
    <row r="800" spans="1:63" x14ac:dyDescent="0.35">
      <c r="A800" s="28">
        <v>794</v>
      </c>
      <c r="C800" s="18" t="s">
        <v>24</v>
      </c>
      <c r="D800" s="15">
        <v>16</v>
      </c>
      <c r="E800" s="19">
        <v>0</v>
      </c>
      <c r="F800" s="19">
        <v>0</v>
      </c>
      <c r="G800" s="19">
        <v>0</v>
      </c>
      <c r="H800" s="19">
        <v>10</v>
      </c>
      <c r="I800" s="19">
        <v>5</v>
      </c>
      <c r="J800" s="20">
        <v>18.75</v>
      </c>
      <c r="K800" s="20">
        <v>0</v>
      </c>
      <c r="L800" s="20">
        <v>0</v>
      </c>
      <c r="M800" s="19">
        <v>0</v>
      </c>
      <c r="N800" s="19">
        <v>0</v>
      </c>
      <c r="O800" s="20">
        <v>0</v>
      </c>
      <c r="P800" s="20">
        <v>0</v>
      </c>
      <c r="Q800" s="20">
        <v>0</v>
      </c>
      <c r="R800" s="19">
        <v>0</v>
      </c>
      <c r="S800" s="19">
        <v>0</v>
      </c>
      <c r="T800" s="19">
        <v>0</v>
      </c>
      <c r="U800" s="20">
        <v>0</v>
      </c>
      <c r="V800" s="19">
        <v>0</v>
      </c>
      <c r="W800" s="118">
        <v>0</v>
      </c>
      <c r="X800" s="118">
        <v>0</v>
      </c>
      <c r="Y800" s="118">
        <v>0</v>
      </c>
      <c r="Z800" s="20">
        <v>0</v>
      </c>
      <c r="AA800" s="20">
        <v>0</v>
      </c>
      <c r="AB800" s="19">
        <v>0</v>
      </c>
      <c r="AC800" s="20">
        <v>0</v>
      </c>
      <c r="AD800" s="20">
        <v>50</v>
      </c>
      <c r="AE800" s="20">
        <v>100</v>
      </c>
      <c r="AF800" s="20">
        <v>0</v>
      </c>
      <c r="AG800" s="20">
        <v>100</v>
      </c>
      <c r="AH800" s="20">
        <v>100</v>
      </c>
      <c r="AI800" s="20">
        <v>0</v>
      </c>
      <c r="AJ800" s="3">
        <v>1031.25</v>
      </c>
      <c r="AK800" s="6">
        <v>0</v>
      </c>
      <c r="AL800" s="6">
        <v>3</v>
      </c>
      <c r="AM800" s="6">
        <v>0</v>
      </c>
      <c r="AN800" s="6">
        <v>10</v>
      </c>
      <c r="AO800" s="6">
        <v>0</v>
      </c>
      <c r="AP800" s="6">
        <v>0</v>
      </c>
      <c r="AQ800" s="6">
        <v>0</v>
      </c>
      <c r="AR800" s="6">
        <v>0</v>
      </c>
      <c r="AS800" s="6">
        <v>0</v>
      </c>
      <c r="AT800" s="138">
        <v>0</v>
      </c>
      <c r="AU800" s="138">
        <v>0</v>
      </c>
      <c r="AV800" s="138">
        <v>0</v>
      </c>
      <c r="AW800" s="138">
        <v>0</v>
      </c>
      <c r="AX800" s="138">
        <v>0</v>
      </c>
      <c r="AY800" s="6">
        <v>50</v>
      </c>
      <c r="AZ800" s="6">
        <v>0</v>
      </c>
      <c r="BA800" s="6">
        <v>0</v>
      </c>
      <c r="BB800" s="6">
        <v>0</v>
      </c>
      <c r="BC800" s="6">
        <v>0</v>
      </c>
      <c r="BD800" s="6">
        <v>0</v>
      </c>
      <c r="BE800" s="6">
        <v>0</v>
      </c>
      <c r="BF800" s="6">
        <v>0</v>
      </c>
      <c r="BG800" s="6">
        <v>0</v>
      </c>
      <c r="BH800" s="6">
        <v>0</v>
      </c>
      <c r="BI800" s="6">
        <v>0</v>
      </c>
      <c r="BJ800" s="6">
        <v>0</v>
      </c>
      <c r="BK800" s="6">
        <v>0</v>
      </c>
    </row>
    <row r="801" spans="1:63" x14ac:dyDescent="0.35">
      <c r="A801" s="28">
        <v>795</v>
      </c>
      <c r="C801" s="18" t="s">
        <v>21</v>
      </c>
      <c r="D801" s="15">
        <v>405</v>
      </c>
      <c r="E801" s="19">
        <v>17</v>
      </c>
      <c r="F801" s="19">
        <v>46</v>
      </c>
      <c r="G801" s="19">
        <v>27</v>
      </c>
      <c r="H801" s="19">
        <v>296</v>
      </c>
      <c r="I801" s="19">
        <v>43</v>
      </c>
      <c r="J801" s="20">
        <v>76.049382716049379</v>
      </c>
      <c r="K801" s="20">
        <v>17</v>
      </c>
      <c r="L801" s="20">
        <v>9.3922651933701662</v>
      </c>
      <c r="M801" s="19">
        <v>0</v>
      </c>
      <c r="N801" s="19">
        <v>0</v>
      </c>
      <c r="O801" s="20">
        <v>13</v>
      </c>
      <c r="P801" s="20">
        <v>100</v>
      </c>
      <c r="Q801" s="20">
        <v>22.916666666666664</v>
      </c>
      <c r="R801" s="19">
        <v>0</v>
      </c>
      <c r="S801" s="19">
        <v>0</v>
      </c>
      <c r="T801" s="19">
        <v>0</v>
      </c>
      <c r="U801" s="20">
        <v>0</v>
      </c>
      <c r="V801" s="19">
        <v>0</v>
      </c>
      <c r="W801" s="118">
        <v>0</v>
      </c>
      <c r="X801" s="118">
        <v>0</v>
      </c>
      <c r="Y801" s="118">
        <v>0</v>
      </c>
      <c r="Z801" s="20">
        <v>32.544378698224854</v>
      </c>
      <c r="AA801" s="20">
        <v>36.094674556213022</v>
      </c>
      <c r="AB801" s="19">
        <v>11</v>
      </c>
      <c r="AC801" s="20">
        <v>5.0691244239631335</v>
      </c>
      <c r="AD801" s="20">
        <v>82.258064516129039</v>
      </c>
      <c r="AE801" s="20">
        <v>61.373390557939913</v>
      </c>
      <c r="AF801" s="20">
        <v>61.842105263157897</v>
      </c>
      <c r="AG801" s="20">
        <v>67.1875</v>
      </c>
      <c r="AH801" s="20">
        <v>41.919191919191917</v>
      </c>
      <c r="AI801" s="20">
        <v>17.171717171717169</v>
      </c>
      <c r="AJ801" s="3">
        <v>625.625</v>
      </c>
      <c r="AK801" s="6">
        <v>0</v>
      </c>
      <c r="AL801" s="6">
        <v>368</v>
      </c>
      <c r="AM801" s="6">
        <v>0</v>
      </c>
      <c r="AN801" s="6">
        <v>0</v>
      </c>
      <c r="AO801" s="6">
        <v>0</v>
      </c>
      <c r="AP801" s="6">
        <v>0</v>
      </c>
      <c r="AQ801" s="6">
        <v>24</v>
      </c>
      <c r="AR801" s="6">
        <v>122</v>
      </c>
      <c r="AS801" s="6">
        <v>32.620320855614978</v>
      </c>
      <c r="AT801" s="138">
        <v>8</v>
      </c>
      <c r="AU801" s="138">
        <v>0</v>
      </c>
      <c r="AV801" s="138">
        <v>0</v>
      </c>
      <c r="AW801" s="138">
        <v>0</v>
      </c>
      <c r="AX801" s="138">
        <v>8</v>
      </c>
      <c r="AY801" s="6">
        <v>36.572890025575447</v>
      </c>
      <c r="AZ801" s="6">
        <v>0</v>
      </c>
      <c r="BA801" s="6">
        <v>0</v>
      </c>
      <c r="BB801" s="6">
        <v>9</v>
      </c>
      <c r="BC801" s="6">
        <v>8</v>
      </c>
      <c r="BD801" s="6">
        <v>1.9512195121951219</v>
      </c>
      <c r="BE801" s="6">
        <v>0</v>
      </c>
      <c r="BF801" s="6">
        <v>0</v>
      </c>
      <c r="BG801" s="6">
        <v>0</v>
      </c>
      <c r="BH801" s="6">
        <v>0</v>
      </c>
      <c r="BI801" s="6">
        <v>0</v>
      </c>
      <c r="BJ801" s="6">
        <v>0</v>
      </c>
      <c r="BK801" s="6">
        <v>27</v>
      </c>
    </row>
    <row r="802" spans="1:63" x14ac:dyDescent="0.35">
      <c r="A802" s="28">
        <v>796</v>
      </c>
      <c r="C802" s="18" t="s">
        <v>9</v>
      </c>
      <c r="D802" s="15">
        <v>193</v>
      </c>
      <c r="E802" s="19">
        <v>0</v>
      </c>
      <c r="F802" s="19">
        <v>0</v>
      </c>
      <c r="G802" s="19">
        <v>0</v>
      </c>
      <c r="H802" s="19">
        <v>117</v>
      </c>
      <c r="I802" s="19">
        <v>76</v>
      </c>
      <c r="J802" s="20">
        <v>55.958549222797927</v>
      </c>
      <c r="K802" s="20">
        <v>3</v>
      </c>
      <c r="L802" s="20">
        <v>9.0909090909090917</v>
      </c>
      <c r="M802" s="19">
        <v>0</v>
      </c>
      <c r="N802" s="19">
        <v>0</v>
      </c>
      <c r="O802" s="20">
        <v>11</v>
      </c>
      <c r="P802" s="20">
        <v>100</v>
      </c>
      <c r="Q802" s="20">
        <v>16.483516483516482</v>
      </c>
      <c r="R802" s="19">
        <v>0</v>
      </c>
      <c r="S802" s="19">
        <v>0</v>
      </c>
      <c r="T802" s="19">
        <v>0</v>
      </c>
      <c r="U802" s="20">
        <v>0</v>
      </c>
      <c r="V802" s="19">
        <v>0</v>
      </c>
      <c r="W802" s="118">
        <v>0</v>
      </c>
      <c r="X802" s="118">
        <v>0</v>
      </c>
      <c r="Y802" s="118">
        <v>0</v>
      </c>
      <c r="Z802" s="20">
        <v>17.391304347826086</v>
      </c>
      <c r="AA802" s="20">
        <v>56.521739130434781</v>
      </c>
      <c r="AB802" s="19">
        <v>11</v>
      </c>
      <c r="AC802" s="20">
        <v>13.253012048192772</v>
      </c>
      <c r="AD802" s="20">
        <v>78</v>
      </c>
      <c r="AE802" s="20">
        <v>57.377049180327866</v>
      </c>
      <c r="AF802" s="20">
        <v>100</v>
      </c>
      <c r="AG802" s="20">
        <v>63.963963963963963</v>
      </c>
      <c r="AH802" s="20">
        <v>16.176470588235293</v>
      </c>
      <c r="AI802" s="20">
        <v>54.411764705882348</v>
      </c>
      <c r="AJ802" s="3">
        <v>481.25</v>
      </c>
      <c r="AK802" s="6">
        <v>0</v>
      </c>
      <c r="AL802" s="6">
        <v>142</v>
      </c>
      <c r="AM802" s="6">
        <v>0</v>
      </c>
      <c r="AN802" s="6">
        <v>0</v>
      </c>
      <c r="AO802" s="6">
        <v>3</v>
      </c>
      <c r="AP802" s="6">
        <v>0</v>
      </c>
      <c r="AQ802" s="6">
        <v>42</v>
      </c>
      <c r="AR802" s="6">
        <v>7</v>
      </c>
      <c r="AS802" s="6">
        <v>3.8461538461538463</v>
      </c>
      <c r="AT802" s="138">
        <v>0</v>
      </c>
      <c r="AU802" s="138">
        <v>0</v>
      </c>
      <c r="AV802" s="138">
        <v>0</v>
      </c>
      <c r="AW802" s="138">
        <v>0</v>
      </c>
      <c r="AX802" s="138">
        <v>0</v>
      </c>
      <c r="AY802" s="6">
        <v>17.058823529411764</v>
      </c>
      <c r="AZ802" s="6">
        <v>0</v>
      </c>
      <c r="BA802" s="6">
        <v>0</v>
      </c>
      <c r="BB802" s="6">
        <v>18</v>
      </c>
      <c r="BC802" s="6">
        <v>15</v>
      </c>
      <c r="BD802" s="6">
        <v>7.6142131979695442</v>
      </c>
      <c r="BE802" s="6">
        <v>0</v>
      </c>
      <c r="BF802" s="6">
        <v>0</v>
      </c>
      <c r="BG802" s="6">
        <v>0</v>
      </c>
      <c r="BH802" s="6">
        <v>0</v>
      </c>
      <c r="BI802" s="6">
        <v>13</v>
      </c>
      <c r="BJ802" s="6">
        <v>16.25</v>
      </c>
      <c r="BK802" s="6">
        <v>0</v>
      </c>
    </row>
    <row r="803" spans="1:63" x14ac:dyDescent="0.35">
      <c r="A803" s="28">
        <v>797</v>
      </c>
      <c r="C803" s="18" t="s">
        <v>3</v>
      </c>
      <c r="D803" s="15">
        <v>13</v>
      </c>
      <c r="E803" s="19">
        <v>0</v>
      </c>
      <c r="F803" s="19">
        <v>0</v>
      </c>
      <c r="G803" s="19">
        <v>0</v>
      </c>
      <c r="H803" s="19">
        <v>7</v>
      </c>
      <c r="I803" s="19">
        <v>0</v>
      </c>
      <c r="J803" s="20">
        <v>38.461538461538467</v>
      </c>
      <c r="K803" s="20">
        <v>0</v>
      </c>
      <c r="L803" s="20">
        <v>0</v>
      </c>
      <c r="M803" s="19">
        <v>0</v>
      </c>
      <c r="N803" s="19">
        <v>0</v>
      </c>
      <c r="O803" s="20">
        <v>0</v>
      </c>
      <c r="P803" s="20">
        <v>0</v>
      </c>
      <c r="Q803" s="20">
        <v>46.666666666666664</v>
      </c>
      <c r="R803" s="19">
        <v>0</v>
      </c>
      <c r="S803" s="19">
        <v>0</v>
      </c>
      <c r="T803" s="19">
        <v>0</v>
      </c>
      <c r="U803" s="20">
        <v>0</v>
      </c>
      <c r="V803" s="19">
        <v>0</v>
      </c>
      <c r="W803" s="118">
        <v>0</v>
      </c>
      <c r="X803" s="118">
        <v>0</v>
      </c>
      <c r="Y803" s="118">
        <v>0</v>
      </c>
      <c r="Z803" s="20">
        <v>0</v>
      </c>
      <c r="AA803" s="20">
        <v>0</v>
      </c>
      <c r="AB803" s="19">
        <v>0</v>
      </c>
      <c r="AC803" s="20">
        <v>0</v>
      </c>
      <c r="AD803" s="20">
        <v>100</v>
      </c>
      <c r="AE803" s="20">
        <v>50</v>
      </c>
      <c r="AF803" s="20">
        <v>0</v>
      </c>
      <c r="AG803" s="20">
        <v>70</v>
      </c>
      <c r="AH803" s="20">
        <v>57.142857142857139</v>
      </c>
      <c r="AI803" s="20">
        <v>42.857142857142854</v>
      </c>
      <c r="AJ803" s="3">
        <v>650</v>
      </c>
      <c r="AK803" s="6">
        <v>0</v>
      </c>
      <c r="AL803" s="6">
        <v>12</v>
      </c>
      <c r="AM803" s="6">
        <v>0</v>
      </c>
      <c r="AN803" s="6">
        <v>0</v>
      </c>
      <c r="AO803" s="6">
        <v>0</v>
      </c>
      <c r="AP803" s="6">
        <v>0</v>
      </c>
      <c r="AQ803" s="6">
        <v>0</v>
      </c>
      <c r="AR803" s="6">
        <v>0</v>
      </c>
      <c r="AS803" s="6">
        <v>0</v>
      </c>
      <c r="AT803" s="138">
        <v>0</v>
      </c>
      <c r="AU803" s="138">
        <v>0</v>
      </c>
      <c r="AV803" s="138">
        <v>0</v>
      </c>
      <c r="AW803" s="138">
        <v>0</v>
      </c>
      <c r="AX803" s="138">
        <v>0</v>
      </c>
      <c r="AY803" s="6">
        <v>100</v>
      </c>
      <c r="AZ803" s="6">
        <v>0</v>
      </c>
      <c r="BA803" s="6">
        <v>0</v>
      </c>
      <c r="BB803" s="6">
        <v>0</v>
      </c>
      <c r="BC803" s="6">
        <v>0</v>
      </c>
      <c r="BD803" s="6">
        <v>0</v>
      </c>
      <c r="BE803" s="6">
        <v>0</v>
      </c>
      <c r="BF803" s="6">
        <v>0</v>
      </c>
      <c r="BG803" s="6">
        <v>0</v>
      </c>
      <c r="BH803" s="6">
        <v>0</v>
      </c>
      <c r="BI803" s="6">
        <v>0</v>
      </c>
      <c r="BJ803" s="6">
        <v>0</v>
      </c>
      <c r="BK803" s="6">
        <v>0</v>
      </c>
    </row>
    <row r="804" spans="1:63" x14ac:dyDescent="0.35">
      <c r="A804" s="28">
        <v>798</v>
      </c>
      <c r="C804" s="18" t="s">
        <v>280</v>
      </c>
      <c r="D804" s="15">
        <v>107</v>
      </c>
      <c r="E804" s="19">
        <v>4</v>
      </c>
      <c r="F804" s="19">
        <v>17</v>
      </c>
      <c r="G804" s="19">
        <v>10</v>
      </c>
      <c r="H804" s="19">
        <v>64</v>
      </c>
      <c r="I804" s="19">
        <v>15</v>
      </c>
      <c r="J804" s="20">
        <v>58.878504672897193</v>
      </c>
      <c r="K804" s="20">
        <v>3</v>
      </c>
      <c r="L804" s="20">
        <v>12.5</v>
      </c>
      <c r="M804" s="19">
        <v>0</v>
      </c>
      <c r="N804" s="19">
        <v>0</v>
      </c>
      <c r="O804" s="20">
        <v>9</v>
      </c>
      <c r="P804" s="20">
        <v>100</v>
      </c>
      <c r="Q804" s="20">
        <v>10.714285714285714</v>
      </c>
      <c r="R804" s="19">
        <v>0</v>
      </c>
      <c r="S804" s="19">
        <v>0</v>
      </c>
      <c r="T804" s="19">
        <v>0</v>
      </c>
      <c r="U804" s="20">
        <v>0</v>
      </c>
      <c r="V804" s="19">
        <v>0</v>
      </c>
      <c r="W804" s="118">
        <v>0</v>
      </c>
      <c r="X804" s="118">
        <v>0</v>
      </c>
      <c r="Y804" s="118">
        <v>0</v>
      </c>
      <c r="Z804" s="118">
        <v>23.076923076923077</v>
      </c>
      <c r="AA804" s="118">
        <v>42.307692307692307</v>
      </c>
      <c r="AB804" s="19">
        <v>0</v>
      </c>
      <c r="AC804" s="20">
        <v>0</v>
      </c>
      <c r="AD804" s="20">
        <v>83.333333333333343</v>
      </c>
      <c r="AE804" s="20">
        <v>66.666666666666657</v>
      </c>
      <c r="AF804" s="20">
        <v>37.5</v>
      </c>
      <c r="AG804" s="20">
        <v>67.796610169491515</v>
      </c>
      <c r="AH804" s="20">
        <v>21.568627450980394</v>
      </c>
      <c r="AI804" s="20">
        <v>52.941176470588239</v>
      </c>
      <c r="AJ804" s="3">
        <v>603.125</v>
      </c>
      <c r="AK804" s="6">
        <v>8</v>
      </c>
      <c r="AL804" s="6">
        <v>47</v>
      </c>
      <c r="AM804" s="6">
        <v>5</v>
      </c>
      <c r="AN804" s="6">
        <v>3</v>
      </c>
      <c r="AO804" s="6">
        <v>0</v>
      </c>
      <c r="AP804" s="6">
        <v>0</v>
      </c>
      <c r="AQ804" s="6">
        <v>43</v>
      </c>
      <c r="AR804" s="6">
        <v>18</v>
      </c>
      <c r="AS804" s="6">
        <v>18.367346938775512</v>
      </c>
      <c r="AT804" s="138">
        <v>0</v>
      </c>
      <c r="AU804" s="138">
        <v>0</v>
      </c>
      <c r="AV804" s="138">
        <v>0</v>
      </c>
      <c r="AW804" s="138">
        <v>0</v>
      </c>
      <c r="AX804" s="138">
        <v>0</v>
      </c>
      <c r="AY804" s="6">
        <v>16.129032258064516</v>
      </c>
      <c r="AZ804" s="6">
        <v>0</v>
      </c>
      <c r="BA804" s="6">
        <v>0</v>
      </c>
      <c r="BB804" s="6">
        <v>0</v>
      </c>
      <c r="BC804" s="6">
        <v>0</v>
      </c>
      <c r="BD804" s="6">
        <v>0</v>
      </c>
      <c r="BE804" s="6">
        <v>0</v>
      </c>
      <c r="BF804" s="6">
        <v>0</v>
      </c>
      <c r="BG804" s="6">
        <v>0</v>
      </c>
      <c r="BH804" s="6">
        <v>0</v>
      </c>
      <c r="BI804" s="6">
        <v>0</v>
      </c>
      <c r="BJ804" s="6">
        <v>0</v>
      </c>
      <c r="BK804" s="6">
        <v>10</v>
      </c>
    </row>
    <row r="805" spans="1:63" x14ac:dyDescent="0.35">
      <c r="A805" s="28">
        <v>799</v>
      </c>
      <c r="C805" s="18" t="s">
        <v>28</v>
      </c>
      <c r="D805" s="15">
        <v>0</v>
      </c>
      <c r="E805" s="19">
        <v>0</v>
      </c>
      <c r="F805" s="19">
        <v>0</v>
      </c>
      <c r="G805" s="19">
        <v>0</v>
      </c>
      <c r="H805" s="19">
        <v>0</v>
      </c>
      <c r="I805" s="19">
        <v>0</v>
      </c>
      <c r="J805" s="20">
        <v>0</v>
      </c>
      <c r="K805" s="20">
        <v>0</v>
      </c>
      <c r="L805" s="20">
        <v>0</v>
      </c>
      <c r="M805" s="19">
        <v>0</v>
      </c>
      <c r="N805" s="19">
        <v>0</v>
      </c>
      <c r="O805" s="20">
        <v>0</v>
      </c>
      <c r="P805" s="20">
        <v>0</v>
      </c>
      <c r="Q805" s="20">
        <v>0</v>
      </c>
      <c r="R805" s="19">
        <v>0</v>
      </c>
      <c r="S805" s="19">
        <v>0</v>
      </c>
      <c r="T805" s="19">
        <v>0</v>
      </c>
      <c r="U805" s="20">
        <v>0</v>
      </c>
      <c r="V805" s="19">
        <v>0</v>
      </c>
      <c r="W805" s="118">
        <v>0</v>
      </c>
      <c r="X805" s="19">
        <v>0</v>
      </c>
      <c r="Y805" s="20">
        <v>0</v>
      </c>
      <c r="Z805" s="20">
        <v>0</v>
      </c>
      <c r="AA805" s="20">
        <v>0</v>
      </c>
      <c r="AB805" s="19">
        <v>0</v>
      </c>
      <c r="AC805" s="20">
        <v>0</v>
      </c>
      <c r="AD805" s="20">
        <v>0</v>
      </c>
      <c r="AE805" s="20">
        <v>0</v>
      </c>
      <c r="AF805" s="20">
        <v>0</v>
      </c>
      <c r="AG805" s="20">
        <v>0</v>
      </c>
      <c r="AH805" s="20">
        <v>0</v>
      </c>
      <c r="AI805" s="20">
        <v>0</v>
      </c>
      <c r="AJ805" s="3">
        <v>0</v>
      </c>
      <c r="AK805" s="6">
        <v>0</v>
      </c>
      <c r="AL805" s="6">
        <v>0</v>
      </c>
      <c r="AM805" s="6">
        <v>0</v>
      </c>
      <c r="AN805" s="6">
        <v>0</v>
      </c>
      <c r="AO805" s="6">
        <v>0</v>
      </c>
      <c r="AP805" s="6">
        <v>0</v>
      </c>
      <c r="AQ805" s="6">
        <v>0</v>
      </c>
      <c r="AR805" s="6">
        <v>0</v>
      </c>
      <c r="AS805" s="6">
        <v>0</v>
      </c>
      <c r="AT805" s="138">
        <v>0</v>
      </c>
      <c r="AU805" s="138">
        <v>0</v>
      </c>
      <c r="AV805" s="138">
        <v>0</v>
      </c>
      <c r="AW805" s="138">
        <v>0</v>
      </c>
      <c r="AX805" s="138">
        <v>0</v>
      </c>
      <c r="AY805" s="6">
        <v>0</v>
      </c>
      <c r="AZ805" s="6">
        <v>0</v>
      </c>
      <c r="BA805" s="6">
        <v>0</v>
      </c>
      <c r="BB805" s="6">
        <v>0</v>
      </c>
      <c r="BC805" s="6">
        <v>0</v>
      </c>
      <c r="BD805" s="6">
        <v>0</v>
      </c>
      <c r="BE805" s="6">
        <v>0</v>
      </c>
      <c r="BF805" s="6">
        <v>0</v>
      </c>
      <c r="BG805" s="6">
        <v>0</v>
      </c>
      <c r="BH805" s="6">
        <v>0</v>
      </c>
      <c r="BI805" s="6">
        <v>0</v>
      </c>
      <c r="BJ805" s="6">
        <v>0</v>
      </c>
      <c r="BK805" s="6">
        <v>0</v>
      </c>
    </row>
    <row r="806" spans="1:63" x14ac:dyDescent="0.35">
      <c r="A806" s="28">
        <v>800</v>
      </c>
      <c r="C806" s="18" t="s">
        <v>25</v>
      </c>
      <c r="D806" s="15">
        <v>172</v>
      </c>
      <c r="E806" s="19">
        <v>0</v>
      </c>
      <c r="F806" s="19">
        <v>0</v>
      </c>
      <c r="G806" s="19">
        <v>3</v>
      </c>
      <c r="H806" s="19">
        <v>95</v>
      </c>
      <c r="I806" s="19">
        <v>72</v>
      </c>
      <c r="J806" s="20">
        <v>47.093023255813954</v>
      </c>
      <c r="K806" s="20">
        <v>0</v>
      </c>
      <c r="L806" s="20">
        <v>0</v>
      </c>
      <c r="M806" s="19">
        <v>0</v>
      </c>
      <c r="N806" s="19">
        <v>0</v>
      </c>
      <c r="O806" s="20">
        <v>8</v>
      </c>
      <c r="P806" s="20">
        <v>50</v>
      </c>
      <c r="Q806" s="20">
        <v>13.291139240506327</v>
      </c>
      <c r="R806" s="19">
        <v>0</v>
      </c>
      <c r="S806" s="19">
        <v>0</v>
      </c>
      <c r="T806" s="19">
        <v>0</v>
      </c>
      <c r="U806" s="20">
        <v>0</v>
      </c>
      <c r="V806" s="19">
        <v>0</v>
      </c>
      <c r="W806" s="118">
        <v>0</v>
      </c>
      <c r="X806" s="118">
        <v>0</v>
      </c>
      <c r="Y806" s="118">
        <v>0</v>
      </c>
      <c r="Z806" s="118">
        <v>40.74074074074074</v>
      </c>
      <c r="AA806" s="118">
        <v>25.925925925925924</v>
      </c>
      <c r="AB806" s="19">
        <v>5</v>
      </c>
      <c r="AC806" s="20">
        <v>6.756756756756757</v>
      </c>
      <c r="AD806" s="20">
        <v>71.428571428571431</v>
      </c>
      <c r="AE806" s="20">
        <v>70.212765957446805</v>
      </c>
      <c r="AF806" s="20">
        <v>100</v>
      </c>
      <c r="AG806" s="20">
        <v>71.764705882352942</v>
      </c>
      <c r="AH806" s="20">
        <v>29.166666666666668</v>
      </c>
      <c r="AI806" s="20">
        <v>22.222222222222221</v>
      </c>
      <c r="AJ806" s="3">
        <v>691.25</v>
      </c>
      <c r="AK806" s="6">
        <v>15</v>
      </c>
      <c r="AL806" s="6">
        <v>131</v>
      </c>
      <c r="AM806" s="6">
        <v>4</v>
      </c>
      <c r="AN806" s="6">
        <v>0</v>
      </c>
      <c r="AO806" s="6">
        <v>0</v>
      </c>
      <c r="AP806" s="6">
        <v>0</v>
      </c>
      <c r="AQ806" s="6">
        <v>17</v>
      </c>
      <c r="AR806" s="6">
        <v>5</v>
      </c>
      <c r="AS806" s="6">
        <v>3.0120481927710845</v>
      </c>
      <c r="AT806" s="138">
        <v>0</v>
      </c>
      <c r="AU806" s="138">
        <v>0</v>
      </c>
      <c r="AV806" s="138">
        <v>0</v>
      </c>
      <c r="AW806" s="138">
        <v>0</v>
      </c>
      <c r="AX806" s="138">
        <v>0</v>
      </c>
      <c r="AY806" s="6">
        <v>15.568862275449103</v>
      </c>
      <c r="AZ806" s="6">
        <v>0</v>
      </c>
      <c r="BA806" s="6">
        <v>0</v>
      </c>
      <c r="BB806" s="6">
        <v>13</v>
      </c>
      <c r="BC806" s="6">
        <v>0</v>
      </c>
      <c r="BD806" s="6">
        <v>0</v>
      </c>
      <c r="BE806" s="6">
        <v>0</v>
      </c>
      <c r="BF806" s="6">
        <v>0</v>
      </c>
      <c r="BG806" s="6">
        <v>0</v>
      </c>
      <c r="BH806" s="6">
        <v>0</v>
      </c>
      <c r="BI806" s="6">
        <v>0</v>
      </c>
      <c r="BJ806" s="6">
        <v>0</v>
      </c>
      <c r="BK806" s="6">
        <v>3</v>
      </c>
    </row>
    <row r="807" spans="1:63" x14ac:dyDescent="0.35">
      <c r="A807" s="28">
        <v>801</v>
      </c>
      <c r="C807" s="18" t="s">
        <v>11</v>
      </c>
      <c r="D807" s="15">
        <v>12</v>
      </c>
      <c r="E807" s="19">
        <v>0</v>
      </c>
      <c r="F807" s="19">
        <v>0</v>
      </c>
      <c r="G807" s="19">
        <v>0</v>
      </c>
      <c r="H807" s="19">
        <v>0</v>
      </c>
      <c r="I807" s="19">
        <v>3</v>
      </c>
      <c r="J807" s="20">
        <v>0</v>
      </c>
      <c r="K807" s="20">
        <v>0</v>
      </c>
      <c r="L807" s="20">
        <v>0</v>
      </c>
      <c r="M807" s="19">
        <v>0</v>
      </c>
      <c r="N807" s="19">
        <v>0</v>
      </c>
      <c r="O807" s="20">
        <v>0</v>
      </c>
      <c r="P807" s="20">
        <v>0</v>
      </c>
      <c r="Q807" s="20">
        <v>0</v>
      </c>
      <c r="R807" s="19">
        <v>0</v>
      </c>
      <c r="S807" s="19">
        <v>0</v>
      </c>
      <c r="T807" s="19">
        <v>0</v>
      </c>
      <c r="U807" s="20">
        <v>0</v>
      </c>
      <c r="V807" s="19">
        <v>0</v>
      </c>
      <c r="W807" s="118">
        <v>0</v>
      </c>
      <c r="X807" s="118">
        <v>0</v>
      </c>
      <c r="Y807" s="118">
        <v>0</v>
      </c>
      <c r="Z807" s="20">
        <v>0</v>
      </c>
      <c r="AA807" s="20">
        <v>0</v>
      </c>
      <c r="AB807" s="19">
        <v>0</v>
      </c>
      <c r="AC807" s="20">
        <v>0</v>
      </c>
      <c r="AD807" s="20">
        <v>100</v>
      </c>
      <c r="AE807" s="20">
        <v>0</v>
      </c>
      <c r="AF807" s="20">
        <v>0</v>
      </c>
      <c r="AG807" s="20">
        <v>0</v>
      </c>
      <c r="AH807" s="20">
        <v>0</v>
      </c>
      <c r="AI807" s="20">
        <v>0</v>
      </c>
      <c r="AJ807" s="3">
        <v>450</v>
      </c>
      <c r="AK807" s="6">
        <v>0</v>
      </c>
      <c r="AL807" s="6">
        <v>8</v>
      </c>
      <c r="AM807" s="6">
        <v>0</v>
      </c>
      <c r="AN807" s="6">
        <v>0</v>
      </c>
      <c r="AO807" s="6">
        <v>0</v>
      </c>
      <c r="AP807" s="6">
        <v>0</v>
      </c>
      <c r="AQ807" s="6">
        <v>0</v>
      </c>
      <c r="AR807" s="6">
        <v>0</v>
      </c>
      <c r="AS807" s="6">
        <v>0</v>
      </c>
      <c r="AT807" s="138">
        <v>0</v>
      </c>
      <c r="AU807" s="138">
        <v>0</v>
      </c>
      <c r="AV807" s="138">
        <v>0</v>
      </c>
      <c r="AW807" s="138">
        <v>0</v>
      </c>
      <c r="AX807" s="138">
        <v>0</v>
      </c>
      <c r="AY807" s="6">
        <v>100</v>
      </c>
      <c r="AZ807" s="6">
        <v>0</v>
      </c>
      <c r="BA807" s="6">
        <v>0</v>
      </c>
      <c r="BB807" s="6">
        <v>0</v>
      </c>
      <c r="BC807" s="6">
        <v>0</v>
      </c>
      <c r="BD807" s="6">
        <v>0</v>
      </c>
      <c r="BE807" s="6">
        <v>0</v>
      </c>
      <c r="BF807" s="6">
        <v>0</v>
      </c>
      <c r="BG807" s="6">
        <v>0</v>
      </c>
      <c r="BH807" s="6">
        <v>0</v>
      </c>
      <c r="BI807" s="6">
        <v>0</v>
      </c>
      <c r="BJ807" s="6">
        <v>0</v>
      </c>
      <c r="BK807" s="6">
        <v>0</v>
      </c>
    </row>
    <row r="808" spans="1:63" x14ac:dyDescent="0.35">
      <c r="A808" s="28">
        <v>802</v>
      </c>
      <c r="C808" s="18" t="s">
        <v>281</v>
      </c>
      <c r="D808" s="15">
        <v>17</v>
      </c>
      <c r="E808" s="19">
        <v>0</v>
      </c>
      <c r="F808" s="19">
        <v>0</v>
      </c>
      <c r="G808" s="19">
        <v>0</v>
      </c>
      <c r="H808" s="19">
        <v>11</v>
      </c>
      <c r="I808" s="19">
        <v>0</v>
      </c>
      <c r="J808" s="20">
        <v>23.52941176470588</v>
      </c>
      <c r="K808" s="20">
        <v>0</v>
      </c>
      <c r="L808" s="20">
        <v>0</v>
      </c>
      <c r="M808" s="19">
        <v>0</v>
      </c>
      <c r="N808" s="19">
        <v>0</v>
      </c>
      <c r="O808" s="20">
        <v>0</v>
      </c>
      <c r="P808" s="20">
        <v>0</v>
      </c>
      <c r="Q808" s="20">
        <v>47.368421052631575</v>
      </c>
      <c r="R808" s="19">
        <v>0</v>
      </c>
      <c r="S808" s="19">
        <v>0</v>
      </c>
      <c r="T808" s="19">
        <v>0</v>
      </c>
      <c r="U808" s="20">
        <v>0</v>
      </c>
      <c r="V808" s="19">
        <v>0</v>
      </c>
      <c r="W808" s="118">
        <v>0</v>
      </c>
      <c r="X808" s="118">
        <v>0</v>
      </c>
      <c r="Y808" s="118">
        <v>0</v>
      </c>
      <c r="Z808" s="20">
        <v>100</v>
      </c>
      <c r="AA808" s="20">
        <v>0</v>
      </c>
      <c r="AB808" s="19">
        <v>0</v>
      </c>
      <c r="AC808" s="20">
        <v>0</v>
      </c>
      <c r="AD808" s="20">
        <v>100</v>
      </c>
      <c r="AE808" s="20">
        <v>66.666666666666657</v>
      </c>
      <c r="AF808" s="20">
        <v>0</v>
      </c>
      <c r="AG808" s="20">
        <v>81.25</v>
      </c>
      <c r="AH808" s="20">
        <v>30</v>
      </c>
      <c r="AI808" s="20">
        <v>40</v>
      </c>
      <c r="AJ808" s="3">
        <v>1142.8571428571429</v>
      </c>
      <c r="AK808" s="6">
        <v>0</v>
      </c>
      <c r="AL808" s="6">
        <v>9</v>
      </c>
      <c r="AM808" s="6">
        <v>0</v>
      </c>
      <c r="AN808" s="6">
        <v>0</v>
      </c>
      <c r="AO808" s="6">
        <v>0</v>
      </c>
      <c r="AP808" s="6">
        <v>0</v>
      </c>
      <c r="AQ808" s="6">
        <v>5</v>
      </c>
      <c r="AR808" s="6">
        <v>0</v>
      </c>
      <c r="AS808" s="6">
        <v>0</v>
      </c>
      <c r="AT808" s="138"/>
      <c r="AU808" s="138"/>
      <c r="AV808" s="138"/>
      <c r="AW808" s="138"/>
      <c r="AX808" s="138"/>
      <c r="AY808" s="6">
        <v>17.647058823529413</v>
      </c>
      <c r="AZ808" s="6">
        <v>0</v>
      </c>
      <c r="BA808" s="6">
        <v>0</v>
      </c>
      <c r="BB808" s="6">
        <v>0</v>
      </c>
      <c r="BC808" s="6">
        <v>0</v>
      </c>
      <c r="BD808" s="6">
        <v>0</v>
      </c>
      <c r="BE808" s="6">
        <v>0</v>
      </c>
      <c r="BF808" s="6">
        <v>0</v>
      </c>
      <c r="BG808" s="6">
        <v>0</v>
      </c>
      <c r="BH808" s="6">
        <v>0</v>
      </c>
      <c r="BI808" s="6">
        <v>0</v>
      </c>
      <c r="BJ808" s="6">
        <v>0</v>
      </c>
      <c r="BK808" s="6">
        <v>0</v>
      </c>
    </row>
    <row r="809" spans="1:63" x14ac:dyDescent="0.35">
      <c r="A809" s="28">
        <v>803</v>
      </c>
      <c r="C809" s="18" t="s">
        <v>14</v>
      </c>
      <c r="D809" s="15">
        <v>63</v>
      </c>
      <c r="E809" s="19">
        <v>0</v>
      </c>
      <c r="F809" s="19">
        <v>5</v>
      </c>
      <c r="G809" s="19">
        <v>3</v>
      </c>
      <c r="H809" s="19">
        <v>33</v>
      </c>
      <c r="I809" s="19">
        <v>28</v>
      </c>
      <c r="J809" s="20">
        <v>53.968253968253968</v>
      </c>
      <c r="K809" s="20">
        <v>3</v>
      </c>
      <c r="L809" s="20">
        <v>23.076923076923077</v>
      </c>
      <c r="M809" s="19">
        <v>0</v>
      </c>
      <c r="N809" s="19">
        <v>0</v>
      </c>
      <c r="O809" s="20">
        <v>9</v>
      </c>
      <c r="P809" s="20">
        <v>100</v>
      </c>
      <c r="Q809" s="20">
        <v>36</v>
      </c>
      <c r="R809" s="19">
        <v>0</v>
      </c>
      <c r="S809" s="19">
        <v>0</v>
      </c>
      <c r="T809" s="19">
        <v>0</v>
      </c>
      <c r="U809" s="20">
        <v>0</v>
      </c>
      <c r="V809" s="19">
        <v>0</v>
      </c>
      <c r="W809" s="118">
        <v>0</v>
      </c>
      <c r="X809" s="118">
        <v>0</v>
      </c>
      <c r="Y809" s="118">
        <v>0</v>
      </c>
      <c r="Z809" s="20">
        <v>0</v>
      </c>
      <c r="AA809" s="20">
        <v>28.571428571428569</v>
      </c>
      <c r="AB809" s="19">
        <v>0</v>
      </c>
      <c r="AC809" s="20">
        <v>0</v>
      </c>
      <c r="AD809" s="20">
        <v>80</v>
      </c>
      <c r="AE809" s="20">
        <v>57.142857142857139</v>
      </c>
      <c r="AF809" s="20">
        <v>0</v>
      </c>
      <c r="AG809" s="20">
        <v>81.818181818181827</v>
      </c>
      <c r="AH809" s="20">
        <v>21.212121212121211</v>
      </c>
      <c r="AI809" s="20">
        <v>42.424242424242422</v>
      </c>
      <c r="AJ809" s="3">
        <v>575</v>
      </c>
      <c r="AK809" s="6">
        <v>0</v>
      </c>
      <c r="AL809" s="6">
        <v>29</v>
      </c>
      <c r="AM809" s="6">
        <v>0</v>
      </c>
      <c r="AN809" s="6">
        <v>11</v>
      </c>
      <c r="AO809" s="6">
        <v>0</v>
      </c>
      <c r="AP809" s="6">
        <v>0</v>
      </c>
      <c r="AQ809" s="6">
        <v>24</v>
      </c>
      <c r="AR809" s="6">
        <v>0</v>
      </c>
      <c r="AS809" s="6">
        <v>0</v>
      </c>
      <c r="AT809" s="138">
        <v>0</v>
      </c>
      <c r="AU809" s="138">
        <v>0</v>
      </c>
      <c r="AV809" s="138">
        <v>0</v>
      </c>
      <c r="AW809" s="138">
        <v>0</v>
      </c>
      <c r="AX809" s="138">
        <v>0</v>
      </c>
      <c r="AY809" s="6">
        <v>25.757575757575758</v>
      </c>
      <c r="AZ809" s="6">
        <v>0</v>
      </c>
      <c r="BA809" s="6">
        <v>0</v>
      </c>
      <c r="BB809" s="6">
        <v>3</v>
      </c>
      <c r="BC809" s="6">
        <v>3</v>
      </c>
      <c r="BD809" s="6">
        <v>5.1724137931034484</v>
      </c>
      <c r="BE809" s="6">
        <v>0</v>
      </c>
      <c r="BF809" s="6">
        <v>0</v>
      </c>
      <c r="BG809" s="6">
        <v>4</v>
      </c>
      <c r="BH809" s="6">
        <v>10.526315789473683</v>
      </c>
      <c r="BI809" s="6">
        <v>0</v>
      </c>
      <c r="BJ809" s="6">
        <v>0</v>
      </c>
      <c r="BK809" s="6">
        <v>3</v>
      </c>
    </row>
    <row r="810" spans="1:63" x14ac:dyDescent="0.35">
      <c r="A810" s="28">
        <v>804</v>
      </c>
      <c r="C810" s="18" t="s">
        <v>18</v>
      </c>
      <c r="D810" s="15">
        <v>81</v>
      </c>
      <c r="E810" s="19">
        <v>0</v>
      </c>
      <c r="F810" s="19">
        <v>4</v>
      </c>
      <c r="G810" s="19">
        <v>9</v>
      </c>
      <c r="H810" s="19">
        <v>58</v>
      </c>
      <c r="I810" s="19">
        <v>6</v>
      </c>
      <c r="J810" s="20">
        <v>62.962962962962962</v>
      </c>
      <c r="K810" s="20">
        <v>9</v>
      </c>
      <c r="L810" s="20">
        <v>20.930232558139537</v>
      </c>
      <c r="M810" s="19">
        <v>0</v>
      </c>
      <c r="N810" s="20">
        <v>0</v>
      </c>
      <c r="O810" s="20">
        <v>5</v>
      </c>
      <c r="P810" s="20">
        <v>50</v>
      </c>
      <c r="Q810" s="20">
        <v>12.121212121212121</v>
      </c>
      <c r="R810" s="19">
        <v>0</v>
      </c>
      <c r="S810" s="20">
        <v>0</v>
      </c>
      <c r="T810" s="19">
        <v>0</v>
      </c>
      <c r="U810" s="20">
        <v>0</v>
      </c>
      <c r="V810" s="19">
        <v>5</v>
      </c>
      <c r="W810" s="118">
        <v>100</v>
      </c>
      <c r="X810" s="118">
        <v>5</v>
      </c>
      <c r="Y810" s="118">
        <v>100</v>
      </c>
      <c r="Z810" s="118">
        <v>23.684210526315788</v>
      </c>
      <c r="AA810" s="118">
        <v>57.894736842105267</v>
      </c>
      <c r="AB810" s="19">
        <v>6</v>
      </c>
      <c r="AC810" s="20">
        <v>14.285714285714285</v>
      </c>
      <c r="AD810" s="20">
        <v>81.25</v>
      </c>
      <c r="AE810" s="20">
        <v>43.478260869565219</v>
      </c>
      <c r="AF810" s="20">
        <v>0</v>
      </c>
      <c r="AG810" s="20">
        <v>57.692307692307686</v>
      </c>
      <c r="AH810" s="20">
        <v>15.909090909090908</v>
      </c>
      <c r="AI810" s="20">
        <v>52.272727272727273</v>
      </c>
      <c r="AJ810" s="3">
        <v>500</v>
      </c>
      <c r="AK810" s="6">
        <v>26</v>
      </c>
      <c r="AL810" s="6">
        <v>25</v>
      </c>
      <c r="AM810" s="6">
        <v>0</v>
      </c>
      <c r="AN810" s="6">
        <v>0</v>
      </c>
      <c r="AO810" s="6">
        <v>0</v>
      </c>
      <c r="AP810" s="6">
        <v>0</v>
      </c>
      <c r="AQ810" s="6">
        <v>22</v>
      </c>
      <c r="AR810" s="6">
        <v>16</v>
      </c>
      <c r="AS810" s="6">
        <v>20.779220779220779</v>
      </c>
      <c r="AT810" s="138">
        <v>1</v>
      </c>
      <c r="AU810" s="138">
        <v>0</v>
      </c>
      <c r="AV810" s="138">
        <v>0</v>
      </c>
      <c r="AW810" s="138">
        <v>0</v>
      </c>
      <c r="AX810" s="138">
        <v>1</v>
      </c>
      <c r="AY810" s="6">
        <v>13.114754098360656</v>
      </c>
      <c r="AZ810" s="6">
        <v>0</v>
      </c>
      <c r="BA810" s="6">
        <v>0</v>
      </c>
      <c r="BB810" s="6">
        <v>0</v>
      </c>
      <c r="BC810" s="6">
        <v>6</v>
      </c>
      <c r="BD810" s="6">
        <v>8.2191780821917799</v>
      </c>
      <c r="BE810" s="6">
        <v>0</v>
      </c>
      <c r="BF810" s="6">
        <v>0</v>
      </c>
      <c r="BG810" s="6">
        <v>11</v>
      </c>
      <c r="BH810" s="6">
        <v>17.741935483870968</v>
      </c>
      <c r="BI810" s="6">
        <v>0</v>
      </c>
      <c r="BJ810" s="6">
        <v>0</v>
      </c>
      <c r="BK810" s="6">
        <v>9</v>
      </c>
    </row>
    <row r="811" spans="1:63" x14ac:dyDescent="0.35">
      <c r="A811" s="28">
        <v>805</v>
      </c>
      <c r="C811" s="18"/>
      <c r="D811" s="15"/>
      <c r="E811" s="19"/>
      <c r="F811" s="19"/>
      <c r="G811" s="19"/>
      <c r="H811" s="19"/>
      <c r="I811" s="19"/>
      <c r="J811" s="20"/>
      <c r="K811" s="20"/>
      <c r="L811" s="20"/>
      <c r="M811" s="19"/>
      <c r="N811" s="20"/>
      <c r="O811" s="20"/>
      <c r="P811" s="20"/>
      <c r="Q811" s="20"/>
      <c r="R811" s="19"/>
      <c r="S811" s="20"/>
      <c r="T811" s="19">
        <v>3</v>
      </c>
      <c r="U811" s="20">
        <v>8.5714285714285712</v>
      </c>
      <c r="V811" s="19">
        <v>14</v>
      </c>
      <c r="W811" s="118">
        <v>35</v>
      </c>
      <c r="X811" s="118">
        <v>14</v>
      </c>
      <c r="Y811" s="118">
        <v>19.718309859154928</v>
      </c>
      <c r="Z811" s="20">
        <v>28.135593220338983</v>
      </c>
      <c r="AA811" s="20">
        <v>41.920903954802256</v>
      </c>
      <c r="AB811" s="19">
        <v>104</v>
      </c>
      <c r="AC811" s="20">
        <v>5.9225512528473807</v>
      </c>
      <c r="AD811" s="20">
        <v>76.511397423191269</v>
      </c>
      <c r="AE811" s="20">
        <v>60.371747211895908</v>
      </c>
      <c r="AF811" s="20">
        <v>66.007905138339922</v>
      </c>
      <c r="AG811" s="20">
        <v>67.914171656686634</v>
      </c>
      <c r="AH811" s="20">
        <v>28.924598269468483</v>
      </c>
      <c r="AI811" s="20">
        <v>38.195302843016073</v>
      </c>
      <c r="AJ811" s="3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>
        <v>22.404371584699454</v>
      </c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</row>
    <row r="812" spans="1:63" x14ac:dyDescent="0.35">
      <c r="A812" s="28">
        <v>806</v>
      </c>
      <c r="B812" s="21" t="s">
        <v>61</v>
      </c>
      <c r="C812" s="18" t="s">
        <v>26</v>
      </c>
      <c r="D812" s="15">
        <v>0</v>
      </c>
      <c r="E812" s="19">
        <v>0</v>
      </c>
      <c r="F812" s="19">
        <v>0</v>
      </c>
      <c r="G812" s="19">
        <v>0</v>
      </c>
      <c r="H812" s="19">
        <v>0</v>
      </c>
      <c r="I812" s="19">
        <v>0</v>
      </c>
      <c r="J812" s="20">
        <v>0</v>
      </c>
      <c r="K812" s="20">
        <v>0</v>
      </c>
      <c r="L812" s="20">
        <v>0</v>
      </c>
      <c r="M812" s="19">
        <v>0</v>
      </c>
      <c r="N812" s="20">
        <v>0</v>
      </c>
      <c r="O812" s="20">
        <v>0</v>
      </c>
      <c r="P812" s="20">
        <v>0</v>
      </c>
      <c r="Q812" s="20">
        <v>0</v>
      </c>
      <c r="R812" s="19">
        <v>0</v>
      </c>
      <c r="S812" s="19">
        <v>0</v>
      </c>
      <c r="T812" s="19">
        <v>0</v>
      </c>
      <c r="U812" s="20">
        <v>0</v>
      </c>
      <c r="V812" s="19">
        <v>0</v>
      </c>
      <c r="W812" s="118">
        <v>0</v>
      </c>
      <c r="X812" s="118">
        <v>0</v>
      </c>
      <c r="Y812" s="118">
        <v>0</v>
      </c>
      <c r="Z812" s="20">
        <v>0</v>
      </c>
      <c r="AA812" s="20">
        <v>0</v>
      </c>
      <c r="AB812" s="19">
        <v>0</v>
      </c>
      <c r="AC812" s="20">
        <v>0</v>
      </c>
      <c r="AD812" s="20">
        <v>0</v>
      </c>
      <c r="AE812" s="20">
        <v>0</v>
      </c>
      <c r="AF812" s="20">
        <v>0</v>
      </c>
      <c r="AG812" s="20">
        <v>0</v>
      </c>
      <c r="AH812" s="20">
        <v>0</v>
      </c>
      <c r="AI812" s="20">
        <v>0</v>
      </c>
      <c r="AJ812" s="3" t="s">
        <v>140</v>
      </c>
      <c r="AK812" s="6">
        <v>0</v>
      </c>
      <c r="AL812" s="6">
        <v>0</v>
      </c>
      <c r="AM812" s="6">
        <v>0</v>
      </c>
      <c r="AN812" s="6">
        <v>0</v>
      </c>
      <c r="AO812" s="6">
        <v>0</v>
      </c>
      <c r="AP812" s="6">
        <v>0</v>
      </c>
      <c r="AQ812" s="6">
        <v>0</v>
      </c>
      <c r="AR812" s="6">
        <v>0</v>
      </c>
      <c r="AS812" s="6">
        <v>0</v>
      </c>
      <c r="AT812" s="138">
        <v>0</v>
      </c>
      <c r="AU812" s="138">
        <v>0</v>
      </c>
      <c r="AV812" s="138">
        <v>0</v>
      </c>
      <c r="AW812" s="138">
        <v>0</v>
      </c>
      <c r="AX812" s="138">
        <v>0</v>
      </c>
      <c r="AY812" s="6">
        <v>0</v>
      </c>
      <c r="AZ812" s="6">
        <v>0</v>
      </c>
      <c r="BA812" s="6">
        <v>0</v>
      </c>
      <c r="BB812" s="6">
        <v>0</v>
      </c>
      <c r="BC812" s="6">
        <v>0</v>
      </c>
      <c r="BD812" s="6">
        <v>0</v>
      </c>
      <c r="BE812" s="6">
        <v>0</v>
      </c>
      <c r="BF812" s="6">
        <v>0</v>
      </c>
      <c r="BG812" s="6">
        <v>0</v>
      </c>
      <c r="BH812" s="6">
        <v>0</v>
      </c>
      <c r="BI812" s="6">
        <v>0</v>
      </c>
      <c r="BJ812" s="6">
        <v>0</v>
      </c>
      <c r="BK812" s="6">
        <v>0</v>
      </c>
    </row>
    <row r="813" spans="1:63" x14ac:dyDescent="0.35">
      <c r="A813" s="28">
        <v>807</v>
      </c>
      <c r="C813" s="18" t="s">
        <v>22</v>
      </c>
      <c r="D813" s="15">
        <v>0</v>
      </c>
      <c r="E813" s="19">
        <v>0</v>
      </c>
      <c r="F813" s="19">
        <v>0</v>
      </c>
      <c r="G813" s="19">
        <v>0</v>
      </c>
      <c r="H813" s="19">
        <v>0</v>
      </c>
      <c r="I813" s="19">
        <v>0</v>
      </c>
      <c r="J813" s="20">
        <v>0</v>
      </c>
      <c r="K813" s="20">
        <v>0</v>
      </c>
      <c r="L813" s="20">
        <v>0</v>
      </c>
      <c r="M813" s="19">
        <v>0</v>
      </c>
      <c r="N813" s="20">
        <v>0</v>
      </c>
      <c r="O813" s="20">
        <v>0</v>
      </c>
      <c r="P813" s="20">
        <v>0</v>
      </c>
      <c r="Q813" s="20">
        <v>0</v>
      </c>
      <c r="R813" s="19">
        <v>0</v>
      </c>
      <c r="S813" s="19">
        <v>0</v>
      </c>
      <c r="T813" s="19">
        <v>0</v>
      </c>
      <c r="U813" s="20">
        <v>0</v>
      </c>
      <c r="V813" s="19">
        <v>0</v>
      </c>
      <c r="W813" s="118">
        <v>0</v>
      </c>
      <c r="X813" s="118">
        <v>0</v>
      </c>
      <c r="Y813" s="118">
        <v>0</v>
      </c>
      <c r="Z813" s="118">
        <v>0</v>
      </c>
      <c r="AA813" s="118">
        <v>0</v>
      </c>
      <c r="AB813" s="19">
        <v>0</v>
      </c>
      <c r="AC813" s="20">
        <v>0</v>
      </c>
      <c r="AD813" s="20">
        <v>0</v>
      </c>
      <c r="AE813" s="20">
        <v>0</v>
      </c>
      <c r="AF813" s="20">
        <v>0</v>
      </c>
      <c r="AG813" s="20">
        <v>0</v>
      </c>
      <c r="AH813" s="20">
        <v>0</v>
      </c>
      <c r="AI813" s="20">
        <v>0</v>
      </c>
      <c r="AJ813" s="3" t="s">
        <v>140</v>
      </c>
      <c r="AK813" s="6">
        <v>0</v>
      </c>
      <c r="AL813" s="6">
        <v>0</v>
      </c>
      <c r="AM813" s="6">
        <v>0</v>
      </c>
      <c r="AN813" s="6">
        <v>0</v>
      </c>
      <c r="AO813" s="6">
        <v>0</v>
      </c>
      <c r="AP813" s="6">
        <v>0</v>
      </c>
      <c r="AQ813" s="6">
        <v>0</v>
      </c>
      <c r="AR813" s="6">
        <v>0</v>
      </c>
      <c r="AS813" s="6">
        <v>0</v>
      </c>
      <c r="AT813" s="138">
        <v>0</v>
      </c>
      <c r="AU813" s="138">
        <v>0</v>
      </c>
      <c r="AV813" s="138">
        <v>0</v>
      </c>
      <c r="AW813" s="138">
        <v>0</v>
      </c>
      <c r="AX813" s="138">
        <v>0</v>
      </c>
      <c r="AY813" s="6">
        <v>0</v>
      </c>
      <c r="AZ813" s="6">
        <v>0</v>
      </c>
      <c r="BA813" s="6">
        <v>0</v>
      </c>
      <c r="BB813" s="6">
        <v>0</v>
      </c>
      <c r="BC813" s="6">
        <v>0</v>
      </c>
      <c r="BD813" s="6">
        <v>0</v>
      </c>
      <c r="BE813" s="6">
        <v>0</v>
      </c>
      <c r="BF813" s="6">
        <v>0</v>
      </c>
      <c r="BG813" s="6">
        <v>0</v>
      </c>
      <c r="BH813" s="6">
        <v>0</v>
      </c>
      <c r="BI813" s="6">
        <v>0</v>
      </c>
      <c r="BJ813" s="6">
        <v>0</v>
      </c>
      <c r="BK813" s="6">
        <v>0</v>
      </c>
    </row>
    <row r="814" spans="1:63" x14ac:dyDescent="0.35">
      <c r="A814" s="28">
        <v>808</v>
      </c>
      <c r="C814" s="18" t="s">
        <v>134</v>
      </c>
      <c r="D814" s="15">
        <v>6</v>
      </c>
      <c r="E814" s="19">
        <v>0</v>
      </c>
      <c r="F814" s="19">
        <v>0</v>
      </c>
      <c r="G814" s="19">
        <v>0</v>
      </c>
      <c r="H814" s="19">
        <v>4</v>
      </c>
      <c r="I814" s="19">
        <v>0</v>
      </c>
      <c r="J814" s="20">
        <v>66.666666666666657</v>
      </c>
      <c r="K814" s="20">
        <v>0</v>
      </c>
      <c r="L814" s="20">
        <v>0</v>
      </c>
      <c r="M814" s="19">
        <v>0</v>
      </c>
      <c r="N814" s="20">
        <v>0</v>
      </c>
      <c r="O814" s="20">
        <v>0</v>
      </c>
      <c r="P814" s="20">
        <v>0</v>
      </c>
      <c r="Q814" s="20">
        <v>57.142857142857139</v>
      </c>
      <c r="R814" s="19">
        <v>0</v>
      </c>
      <c r="S814" s="19">
        <v>0</v>
      </c>
      <c r="T814" s="19">
        <v>0</v>
      </c>
      <c r="U814" s="20">
        <v>0</v>
      </c>
      <c r="V814" s="19">
        <v>0</v>
      </c>
      <c r="W814" s="118">
        <v>0</v>
      </c>
      <c r="X814" s="118">
        <v>0</v>
      </c>
      <c r="Y814" s="118">
        <v>0</v>
      </c>
      <c r="Z814" s="118">
        <v>0</v>
      </c>
      <c r="AA814" s="118">
        <v>0</v>
      </c>
      <c r="AB814" s="19">
        <v>0</v>
      </c>
      <c r="AC814" s="20">
        <v>0</v>
      </c>
      <c r="AD814" s="20">
        <v>100</v>
      </c>
      <c r="AE814" s="20">
        <v>0</v>
      </c>
      <c r="AF814" s="118">
        <v>0</v>
      </c>
      <c r="AG814" s="20">
        <v>100</v>
      </c>
      <c r="AH814" s="20">
        <v>0</v>
      </c>
      <c r="AI814" s="20">
        <v>0</v>
      </c>
      <c r="AJ814" s="3" t="s">
        <v>140</v>
      </c>
      <c r="AK814" s="6">
        <v>0</v>
      </c>
      <c r="AL814" s="6">
        <v>3</v>
      </c>
      <c r="AM814" s="6">
        <v>0</v>
      </c>
      <c r="AN814" s="6">
        <v>0</v>
      </c>
      <c r="AO814" s="6">
        <v>0</v>
      </c>
      <c r="AP814" s="6">
        <v>0</v>
      </c>
      <c r="AQ814" s="6">
        <v>3</v>
      </c>
      <c r="AR814" s="6">
        <v>0</v>
      </c>
      <c r="AS814" s="6">
        <v>0</v>
      </c>
      <c r="AT814" s="138">
        <v>0</v>
      </c>
      <c r="AU814" s="138">
        <v>0</v>
      </c>
      <c r="AV814" s="138">
        <v>0</v>
      </c>
      <c r="AW814" s="138">
        <v>0</v>
      </c>
      <c r="AX814" s="138">
        <v>0</v>
      </c>
      <c r="AY814" s="6">
        <v>0</v>
      </c>
      <c r="AZ814" s="6">
        <v>0</v>
      </c>
      <c r="BA814" s="6">
        <v>0</v>
      </c>
      <c r="BB814" s="6">
        <v>0</v>
      </c>
      <c r="BC814" s="6">
        <v>0</v>
      </c>
      <c r="BD814" s="6">
        <v>0</v>
      </c>
      <c r="BE814" s="6">
        <v>0</v>
      </c>
      <c r="BF814" s="6">
        <v>0</v>
      </c>
      <c r="BG814" s="6">
        <v>0</v>
      </c>
      <c r="BH814" s="6">
        <v>0</v>
      </c>
      <c r="BI814" s="6">
        <v>0</v>
      </c>
      <c r="BJ814" s="6">
        <v>0</v>
      </c>
      <c r="BK814" s="6">
        <v>0</v>
      </c>
    </row>
    <row r="815" spans="1:63" x14ac:dyDescent="0.35">
      <c r="A815" s="28">
        <v>809</v>
      </c>
      <c r="C815" s="18" t="s">
        <v>137</v>
      </c>
      <c r="D815" s="15">
        <v>5</v>
      </c>
      <c r="E815" s="19">
        <v>0</v>
      </c>
      <c r="F815" s="19">
        <v>0</v>
      </c>
      <c r="G815" s="19">
        <v>0</v>
      </c>
      <c r="H815" s="19">
        <v>0</v>
      </c>
      <c r="I815" s="19">
        <v>5</v>
      </c>
      <c r="J815" s="20">
        <v>60</v>
      </c>
      <c r="K815" s="20">
        <v>0</v>
      </c>
      <c r="L815" s="20">
        <v>0</v>
      </c>
      <c r="M815" s="19">
        <v>0</v>
      </c>
      <c r="N815" s="20">
        <v>0</v>
      </c>
      <c r="O815" s="20">
        <v>0</v>
      </c>
      <c r="P815" s="20">
        <v>0</v>
      </c>
      <c r="Q815" s="20">
        <v>0</v>
      </c>
      <c r="R815" s="19">
        <v>0</v>
      </c>
      <c r="S815" s="19">
        <v>0</v>
      </c>
      <c r="T815" s="19">
        <v>0</v>
      </c>
      <c r="U815" s="20">
        <v>0</v>
      </c>
      <c r="V815" s="19">
        <v>0</v>
      </c>
      <c r="W815" s="118">
        <v>0</v>
      </c>
      <c r="X815" s="118">
        <v>0</v>
      </c>
      <c r="Y815" s="118">
        <v>0</v>
      </c>
      <c r="Z815" s="20">
        <v>0</v>
      </c>
      <c r="AA815" s="20">
        <v>0</v>
      </c>
      <c r="AB815" s="19">
        <v>0</v>
      </c>
      <c r="AC815" s="20">
        <v>0</v>
      </c>
      <c r="AD815" s="20">
        <v>0</v>
      </c>
      <c r="AE815" s="20">
        <v>0</v>
      </c>
      <c r="AF815" s="118">
        <v>0</v>
      </c>
      <c r="AG815" s="20">
        <v>0</v>
      </c>
      <c r="AH815" s="20">
        <v>0</v>
      </c>
      <c r="AI815" s="20">
        <v>0</v>
      </c>
      <c r="AJ815" s="3" t="s">
        <v>140</v>
      </c>
      <c r="AK815" s="6">
        <v>0</v>
      </c>
      <c r="AL815" s="6">
        <v>3</v>
      </c>
      <c r="AM815" s="6">
        <v>0</v>
      </c>
      <c r="AN815" s="6">
        <v>0</v>
      </c>
      <c r="AO815" s="6">
        <v>0</v>
      </c>
      <c r="AP815" s="6">
        <v>0</v>
      </c>
      <c r="AQ815" s="6">
        <v>0</v>
      </c>
      <c r="AR815" s="6">
        <v>0</v>
      </c>
      <c r="AS815" s="6">
        <v>0</v>
      </c>
      <c r="AT815" s="138">
        <v>0</v>
      </c>
      <c r="AU815" s="138">
        <v>0</v>
      </c>
      <c r="AV815" s="138">
        <v>0</v>
      </c>
      <c r="AW815" s="138">
        <v>0</v>
      </c>
      <c r="AX815" s="138">
        <v>0</v>
      </c>
      <c r="AY815" s="6">
        <v>0</v>
      </c>
      <c r="AZ815" s="6">
        <v>0</v>
      </c>
      <c r="BA815" s="6">
        <v>0</v>
      </c>
      <c r="BB815" s="6">
        <v>0</v>
      </c>
      <c r="BC815" s="6">
        <v>0</v>
      </c>
      <c r="BD815" s="6">
        <v>0</v>
      </c>
      <c r="BE815" s="6">
        <v>0</v>
      </c>
      <c r="BF815" s="6">
        <v>0</v>
      </c>
      <c r="BG815" s="6">
        <v>0</v>
      </c>
      <c r="BH815" s="6">
        <v>0</v>
      </c>
      <c r="BI815" s="6">
        <v>0</v>
      </c>
      <c r="BJ815" s="6">
        <v>0</v>
      </c>
      <c r="BK815" s="6">
        <v>0</v>
      </c>
    </row>
    <row r="816" spans="1:63" x14ac:dyDescent="0.35">
      <c r="A816" s="28">
        <v>810</v>
      </c>
      <c r="C816" s="18" t="s">
        <v>16</v>
      </c>
      <c r="D816" s="15">
        <v>12</v>
      </c>
      <c r="E816" s="19">
        <v>0</v>
      </c>
      <c r="F816" s="19">
        <v>0</v>
      </c>
      <c r="G816" s="19">
        <v>0</v>
      </c>
      <c r="H816" s="19">
        <v>11</v>
      </c>
      <c r="I816" s="19">
        <v>4</v>
      </c>
      <c r="J816" s="20">
        <v>91.666666666666657</v>
      </c>
      <c r="K816" s="20">
        <v>0</v>
      </c>
      <c r="L816" s="20">
        <v>0</v>
      </c>
      <c r="M816" s="19">
        <v>0</v>
      </c>
      <c r="N816" s="20">
        <v>0</v>
      </c>
      <c r="O816" s="20">
        <v>0</v>
      </c>
      <c r="P816" s="20">
        <v>0</v>
      </c>
      <c r="Q816" s="20">
        <v>0</v>
      </c>
      <c r="R816" s="19">
        <v>0</v>
      </c>
      <c r="S816" s="19">
        <v>0</v>
      </c>
      <c r="T816" s="19">
        <v>0</v>
      </c>
      <c r="U816" s="20">
        <v>0</v>
      </c>
      <c r="V816" s="19">
        <v>0</v>
      </c>
      <c r="W816" s="118">
        <v>0</v>
      </c>
      <c r="X816" s="118">
        <v>0</v>
      </c>
      <c r="Y816" s="118">
        <v>0</v>
      </c>
      <c r="Z816" s="20">
        <v>21.428571428571427</v>
      </c>
      <c r="AA816" s="20">
        <v>50</v>
      </c>
      <c r="AB816" s="19">
        <v>0</v>
      </c>
      <c r="AC816" s="20">
        <v>0</v>
      </c>
      <c r="AD816" s="20">
        <v>0</v>
      </c>
      <c r="AE816" s="20">
        <v>100</v>
      </c>
      <c r="AF816" s="118">
        <v>0</v>
      </c>
      <c r="AG816" s="20">
        <v>100</v>
      </c>
      <c r="AH816" s="20">
        <v>100</v>
      </c>
      <c r="AI816" s="20">
        <v>0</v>
      </c>
      <c r="AJ816" s="3">
        <v>1500</v>
      </c>
      <c r="AK816" s="6">
        <v>7</v>
      </c>
      <c r="AL816" s="6">
        <v>7</v>
      </c>
      <c r="AM816" s="6">
        <v>0</v>
      </c>
      <c r="AN816" s="6">
        <v>0</v>
      </c>
      <c r="AO816" s="6">
        <v>0</v>
      </c>
      <c r="AP816" s="6">
        <v>0</v>
      </c>
      <c r="AQ816" s="6">
        <v>0</v>
      </c>
      <c r="AR816" s="6">
        <v>5</v>
      </c>
      <c r="AS816" s="6">
        <v>33.333333333333329</v>
      </c>
      <c r="AT816" s="138">
        <v>0</v>
      </c>
      <c r="AU816" s="138">
        <v>0</v>
      </c>
      <c r="AV816" s="138">
        <v>0</v>
      </c>
      <c r="AW816" s="138">
        <v>0</v>
      </c>
      <c r="AX816" s="138">
        <v>0</v>
      </c>
      <c r="AY816" s="6">
        <v>30</v>
      </c>
      <c r="AZ816" s="6">
        <v>0</v>
      </c>
      <c r="BA816" s="6">
        <v>0</v>
      </c>
      <c r="BB816" s="6">
        <v>0</v>
      </c>
      <c r="BC816" s="6">
        <v>0</v>
      </c>
      <c r="BD816" s="6">
        <v>0</v>
      </c>
      <c r="BE816" s="6">
        <v>0</v>
      </c>
      <c r="BF816" s="6">
        <v>0</v>
      </c>
      <c r="BG816" s="6">
        <v>0</v>
      </c>
      <c r="BH816" s="6">
        <v>0</v>
      </c>
      <c r="BI816" s="6">
        <v>0</v>
      </c>
      <c r="BJ816" s="6">
        <v>0</v>
      </c>
      <c r="BK816" s="6">
        <v>0</v>
      </c>
    </row>
    <row r="817" spans="1:63" x14ac:dyDescent="0.35">
      <c r="A817" s="28">
        <v>811</v>
      </c>
      <c r="C817" s="18" t="s">
        <v>138</v>
      </c>
      <c r="D817" s="15">
        <v>415</v>
      </c>
      <c r="E817" s="19">
        <v>7</v>
      </c>
      <c r="F817" s="19">
        <v>32</v>
      </c>
      <c r="G817" s="19">
        <v>35</v>
      </c>
      <c r="H817" s="19">
        <v>314</v>
      </c>
      <c r="I817" s="19">
        <v>32</v>
      </c>
      <c r="J817" s="20">
        <v>56.626506024096393</v>
      </c>
      <c r="K817" s="20">
        <v>13</v>
      </c>
      <c r="L817" s="20">
        <v>5.8558558558558556</v>
      </c>
      <c r="M817" s="19">
        <v>0</v>
      </c>
      <c r="N817" s="20">
        <v>0</v>
      </c>
      <c r="O817" s="20">
        <v>12</v>
      </c>
      <c r="P817" s="20">
        <v>75</v>
      </c>
      <c r="Q817" s="20">
        <v>7.5</v>
      </c>
      <c r="R817" s="19">
        <v>0</v>
      </c>
      <c r="S817" s="19">
        <v>0</v>
      </c>
      <c r="T817" s="19">
        <v>0</v>
      </c>
      <c r="U817" s="20">
        <v>0</v>
      </c>
      <c r="V817" s="19">
        <v>0</v>
      </c>
      <c r="W817" s="118">
        <v>0</v>
      </c>
      <c r="X817" s="118">
        <v>0</v>
      </c>
      <c r="Y817" s="118">
        <v>0</v>
      </c>
      <c r="Z817" s="118">
        <v>12.556053811659194</v>
      </c>
      <c r="AA817" s="118">
        <v>69.506726457399111</v>
      </c>
      <c r="AB817" s="19">
        <v>24</v>
      </c>
      <c r="AC817" s="20">
        <v>10.619469026548673</v>
      </c>
      <c r="AD817" s="20">
        <v>67.424242424242422</v>
      </c>
      <c r="AE817" s="20">
        <v>59.13978494623656</v>
      </c>
      <c r="AF817" s="118">
        <v>51.351351351351347</v>
      </c>
      <c r="AG817" s="20">
        <v>70.089285714285708</v>
      </c>
      <c r="AH817" s="20">
        <v>14.009661835748794</v>
      </c>
      <c r="AI817" s="20">
        <v>56.521739130434781</v>
      </c>
      <c r="AJ817" s="3">
        <v>438.33333333333331</v>
      </c>
      <c r="AK817" s="6">
        <v>41</v>
      </c>
      <c r="AL817" s="6">
        <v>62</v>
      </c>
      <c r="AM817" s="6">
        <v>0</v>
      </c>
      <c r="AN817" s="6">
        <v>0</v>
      </c>
      <c r="AO817" s="6">
        <v>0</v>
      </c>
      <c r="AP817" s="6">
        <v>0</v>
      </c>
      <c r="AQ817" s="6">
        <v>296</v>
      </c>
      <c r="AR817" s="6">
        <v>123</v>
      </c>
      <c r="AS817" s="6">
        <v>31.139240506329113</v>
      </c>
      <c r="AT817" s="138">
        <v>6</v>
      </c>
      <c r="AU817" s="138">
        <v>0</v>
      </c>
      <c r="AV817" s="138">
        <v>1</v>
      </c>
      <c r="AW817" s="138">
        <v>4</v>
      </c>
      <c r="AX817" s="138">
        <v>11</v>
      </c>
      <c r="AY817" s="6">
        <v>6.3569682151589246</v>
      </c>
      <c r="AZ817" s="6">
        <v>0</v>
      </c>
      <c r="BA817" s="6">
        <v>0</v>
      </c>
      <c r="BB817" s="6">
        <v>0</v>
      </c>
      <c r="BC817" s="6">
        <v>103</v>
      </c>
      <c r="BD817" s="6">
        <v>24.879227053140095</v>
      </c>
      <c r="BE817" s="6">
        <v>7</v>
      </c>
      <c r="BF817" s="6">
        <v>20</v>
      </c>
      <c r="BG817" s="6">
        <v>71</v>
      </c>
      <c r="BH817" s="6">
        <v>22.539682539682541</v>
      </c>
      <c r="BI817" s="6">
        <v>19</v>
      </c>
      <c r="BJ817" s="6">
        <v>57.575757575757578</v>
      </c>
      <c r="BK817" s="6">
        <v>35</v>
      </c>
    </row>
    <row r="818" spans="1:63" x14ac:dyDescent="0.35">
      <c r="A818" s="28">
        <v>812</v>
      </c>
      <c r="C818" s="18" t="s">
        <v>2</v>
      </c>
      <c r="D818" s="15">
        <v>0</v>
      </c>
      <c r="E818" s="19">
        <v>0</v>
      </c>
      <c r="F818" s="19">
        <v>0</v>
      </c>
      <c r="G818" s="19">
        <v>0</v>
      </c>
      <c r="H818" s="19">
        <v>0</v>
      </c>
      <c r="I818" s="19">
        <v>0</v>
      </c>
      <c r="J818" s="20">
        <v>0</v>
      </c>
      <c r="K818" s="20">
        <v>0</v>
      </c>
      <c r="L818" s="20">
        <v>0</v>
      </c>
      <c r="M818" s="19">
        <v>0</v>
      </c>
      <c r="N818" s="20">
        <v>0</v>
      </c>
      <c r="O818" s="20">
        <v>0</v>
      </c>
      <c r="P818" s="20">
        <v>0</v>
      </c>
      <c r="Q818" s="20">
        <v>0</v>
      </c>
      <c r="R818" s="19">
        <v>0</v>
      </c>
      <c r="S818" s="19">
        <v>0</v>
      </c>
      <c r="T818" s="19">
        <v>0</v>
      </c>
      <c r="U818" s="20">
        <v>0</v>
      </c>
      <c r="V818" s="19">
        <v>0</v>
      </c>
      <c r="W818" s="118">
        <v>0</v>
      </c>
      <c r="X818" s="118">
        <v>0</v>
      </c>
      <c r="Y818" s="118">
        <v>0</v>
      </c>
      <c r="Z818" s="20">
        <v>0</v>
      </c>
      <c r="AA818" s="20">
        <v>0</v>
      </c>
      <c r="AB818" s="19">
        <v>0</v>
      </c>
      <c r="AC818" s="20">
        <v>0</v>
      </c>
      <c r="AD818" s="20">
        <v>0</v>
      </c>
      <c r="AE818" s="20">
        <v>0</v>
      </c>
      <c r="AF818" s="118">
        <v>0</v>
      </c>
      <c r="AG818" s="20">
        <v>0</v>
      </c>
      <c r="AH818" s="20">
        <v>0</v>
      </c>
      <c r="AI818" s="20">
        <v>0</v>
      </c>
      <c r="AJ818" s="3">
        <v>0</v>
      </c>
      <c r="AK818" s="6">
        <v>0</v>
      </c>
      <c r="AL818" s="6">
        <v>0</v>
      </c>
      <c r="AM818" s="6">
        <v>0</v>
      </c>
      <c r="AN818" s="6">
        <v>0</v>
      </c>
      <c r="AO818" s="6">
        <v>0</v>
      </c>
      <c r="AP818" s="6">
        <v>0</v>
      </c>
      <c r="AQ818" s="6">
        <v>0</v>
      </c>
      <c r="AR818" s="6">
        <v>0</v>
      </c>
      <c r="AS818" s="6">
        <v>0</v>
      </c>
      <c r="AT818" s="138"/>
      <c r="AU818" s="138"/>
      <c r="AV818" s="138"/>
      <c r="AW818" s="138"/>
      <c r="AX818" s="138"/>
      <c r="AY818" s="6">
        <v>0</v>
      </c>
      <c r="AZ818" s="6">
        <v>0</v>
      </c>
      <c r="BA818" s="6">
        <v>0</v>
      </c>
      <c r="BB818" s="6">
        <v>0</v>
      </c>
      <c r="BC818" s="6">
        <v>0</v>
      </c>
      <c r="BD818" s="6">
        <v>0</v>
      </c>
      <c r="BE818" s="6">
        <v>0</v>
      </c>
      <c r="BF818" s="6">
        <v>0</v>
      </c>
      <c r="BG818" s="6">
        <v>0</v>
      </c>
      <c r="BH818" s="6">
        <v>0</v>
      </c>
      <c r="BI818" s="6">
        <v>0</v>
      </c>
      <c r="BJ818" s="6">
        <v>0</v>
      </c>
      <c r="BK818" s="6">
        <v>0</v>
      </c>
    </row>
    <row r="819" spans="1:63" x14ac:dyDescent="0.35">
      <c r="A819" s="28">
        <v>813</v>
      </c>
      <c r="C819" s="18" t="s">
        <v>6</v>
      </c>
      <c r="D819" s="15">
        <v>115</v>
      </c>
      <c r="E819" s="19">
        <v>0</v>
      </c>
      <c r="F819" s="19">
        <v>0</v>
      </c>
      <c r="G819" s="19">
        <v>0</v>
      </c>
      <c r="H819" s="19">
        <v>66</v>
      </c>
      <c r="I819" s="19">
        <v>46</v>
      </c>
      <c r="J819" s="20">
        <v>52.173913043478258</v>
      </c>
      <c r="K819" s="20">
        <v>0</v>
      </c>
      <c r="L819" s="20">
        <v>0</v>
      </c>
      <c r="M819" s="19">
        <v>0</v>
      </c>
      <c r="N819" s="20">
        <v>0</v>
      </c>
      <c r="O819" s="20">
        <v>5</v>
      </c>
      <c r="P819" s="20">
        <v>100</v>
      </c>
      <c r="Q819" s="20">
        <v>37.142857142857146</v>
      </c>
      <c r="R819" s="19">
        <v>0</v>
      </c>
      <c r="S819" s="19">
        <v>0</v>
      </c>
      <c r="T819" s="19">
        <v>0</v>
      </c>
      <c r="U819" s="20">
        <v>0</v>
      </c>
      <c r="V819" s="19">
        <v>0</v>
      </c>
      <c r="W819" s="118">
        <v>0</v>
      </c>
      <c r="X819" s="118">
        <v>0</v>
      </c>
      <c r="Y819" s="118">
        <v>0</v>
      </c>
      <c r="Z819" s="20">
        <v>37.5</v>
      </c>
      <c r="AA819" s="20">
        <v>62.5</v>
      </c>
      <c r="AB819" s="19">
        <v>5</v>
      </c>
      <c r="AC819" s="20">
        <v>9.6153846153846168</v>
      </c>
      <c r="AD819" s="20">
        <v>85.714285714285708</v>
      </c>
      <c r="AE819" s="20">
        <v>58.974358974358978</v>
      </c>
      <c r="AF819" s="20">
        <v>0</v>
      </c>
      <c r="AG819" s="20">
        <v>73.015873015873012</v>
      </c>
      <c r="AH819" s="20">
        <v>11.320754716981133</v>
      </c>
      <c r="AI819" s="20">
        <v>49.056603773584904</v>
      </c>
      <c r="AJ819" s="3">
        <v>706.25</v>
      </c>
      <c r="AK819" s="6">
        <v>0</v>
      </c>
      <c r="AL819" s="6">
        <v>104</v>
      </c>
      <c r="AM819" s="6">
        <v>0</v>
      </c>
      <c r="AN819" s="6">
        <v>0</v>
      </c>
      <c r="AO819" s="6">
        <v>0</v>
      </c>
      <c r="AP819" s="6">
        <v>0</v>
      </c>
      <c r="AQ819" s="6">
        <v>8</v>
      </c>
      <c r="AR819" s="6">
        <v>0</v>
      </c>
      <c r="AS819" s="6">
        <v>0</v>
      </c>
      <c r="AT819" s="138">
        <v>0</v>
      </c>
      <c r="AU819" s="138">
        <v>0</v>
      </c>
      <c r="AV819" s="138">
        <v>0</v>
      </c>
      <c r="AW819" s="138">
        <v>0</v>
      </c>
      <c r="AX819" s="138">
        <v>0</v>
      </c>
      <c r="AY819" s="6">
        <v>4.2735042735042734</v>
      </c>
      <c r="AZ819" s="6">
        <v>0</v>
      </c>
      <c r="BA819" s="6">
        <v>0</v>
      </c>
      <c r="BB819" s="6">
        <v>5</v>
      </c>
      <c r="BC819" s="6">
        <v>5</v>
      </c>
      <c r="BD819" s="6">
        <v>4.5454545454545459</v>
      </c>
      <c r="BE819" s="6">
        <v>0</v>
      </c>
      <c r="BF819" s="6">
        <v>0</v>
      </c>
      <c r="BG819" s="6">
        <v>0</v>
      </c>
      <c r="BH819" s="6">
        <v>0</v>
      </c>
      <c r="BI819" s="6">
        <v>5</v>
      </c>
      <c r="BJ819" s="6">
        <v>10.869565217391305</v>
      </c>
      <c r="BK819" s="6">
        <v>0</v>
      </c>
    </row>
    <row r="820" spans="1:63" x14ac:dyDescent="0.35">
      <c r="A820" s="28">
        <v>814</v>
      </c>
      <c r="C820" s="18" t="s">
        <v>10</v>
      </c>
      <c r="D820" s="15">
        <v>70</v>
      </c>
      <c r="E820" s="19">
        <v>0</v>
      </c>
      <c r="F820" s="19">
        <v>0</v>
      </c>
      <c r="G820" s="19">
        <v>0</v>
      </c>
      <c r="H820" s="19">
        <v>38</v>
      </c>
      <c r="I820" s="19">
        <v>33</v>
      </c>
      <c r="J820" s="20">
        <v>60</v>
      </c>
      <c r="K820" s="20">
        <v>0</v>
      </c>
      <c r="L820" s="20">
        <v>0</v>
      </c>
      <c r="M820" s="19">
        <v>0</v>
      </c>
      <c r="N820" s="20">
        <v>0</v>
      </c>
      <c r="O820" s="20">
        <v>0</v>
      </c>
      <c r="P820" s="20">
        <v>0</v>
      </c>
      <c r="Q820" s="20">
        <v>20.289855072463769</v>
      </c>
      <c r="R820" s="19">
        <v>0</v>
      </c>
      <c r="S820" s="19">
        <v>0</v>
      </c>
      <c r="T820" s="19">
        <v>0</v>
      </c>
      <c r="U820" s="20">
        <v>0</v>
      </c>
      <c r="V820" s="19">
        <v>0</v>
      </c>
      <c r="W820" s="118">
        <v>0</v>
      </c>
      <c r="X820" s="118">
        <v>0</v>
      </c>
      <c r="Y820" s="118">
        <v>0</v>
      </c>
      <c r="Z820" s="20">
        <v>30</v>
      </c>
      <c r="AA820" s="20">
        <v>70</v>
      </c>
      <c r="AB820" s="19">
        <v>0</v>
      </c>
      <c r="AC820" s="20">
        <v>0</v>
      </c>
      <c r="AD820" s="20">
        <v>85</v>
      </c>
      <c r="AE820" s="20">
        <v>65.384615384615387</v>
      </c>
      <c r="AF820" s="20">
        <v>100</v>
      </c>
      <c r="AG820" s="20">
        <v>66.666666666666657</v>
      </c>
      <c r="AH820" s="20">
        <v>12.121212121212121</v>
      </c>
      <c r="AI820" s="20">
        <v>60.606060606060609</v>
      </c>
      <c r="AJ820" s="3">
        <v>712.5</v>
      </c>
      <c r="AK820" s="6">
        <v>0</v>
      </c>
      <c r="AL820" s="6">
        <v>54</v>
      </c>
      <c r="AM820" s="6">
        <v>0</v>
      </c>
      <c r="AN820" s="6">
        <v>6</v>
      </c>
      <c r="AO820" s="6">
        <v>0</v>
      </c>
      <c r="AP820" s="6">
        <v>0</v>
      </c>
      <c r="AQ820" s="6">
        <v>8</v>
      </c>
      <c r="AR820" s="6">
        <v>3</v>
      </c>
      <c r="AS820" s="6">
        <v>4.4776119402985071</v>
      </c>
      <c r="AT820" s="138">
        <v>0</v>
      </c>
      <c r="AU820" s="138">
        <v>0</v>
      </c>
      <c r="AV820" s="138">
        <v>0</v>
      </c>
      <c r="AW820" s="138">
        <v>0</v>
      </c>
      <c r="AX820" s="138">
        <v>0</v>
      </c>
      <c r="AY820" s="6">
        <v>0</v>
      </c>
      <c r="AZ820" s="6">
        <v>0</v>
      </c>
      <c r="BA820" s="6">
        <v>0</v>
      </c>
      <c r="BB820" s="6">
        <v>6</v>
      </c>
      <c r="BC820" s="6">
        <v>5</v>
      </c>
      <c r="BD820" s="6">
        <v>6.9444444444444446</v>
      </c>
      <c r="BE820" s="6">
        <v>0</v>
      </c>
      <c r="BF820" s="6">
        <v>0</v>
      </c>
      <c r="BG820" s="6">
        <v>0</v>
      </c>
      <c r="BH820" s="6">
        <v>0</v>
      </c>
      <c r="BI820" s="6">
        <v>0</v>
      </c>
      <c r="BJ820" s="6">
        <v>0</v>
      </c>
      <c r="BK820" s="6">
        <v>0</v>
      </c>
    </row>
    <row r="821" spans="1:63" x14ac:dyDescent="0.35">
      <c r="A821" s="28">
        <v>815</v>
      </c>
      <c r="C821" s="18" t="s">
        <v>277</v>
      </c>
      <c r="D821" s="15">
        <v>6</v>
      </c>
      <c r="E821" s="19">
        <v>0</v>
      </c>
      <c r="F821" s="19">
        <v>0</v>
      </c>
      <c r="G821" s="19">
        <v>0</v>
      </c>
      <c r="H821" s="19">
        <v>0</v>
      </c>
      <c r="I821" s="19">
        <v>0</v>
      </c>
      <c r="J821" s="20">
        <v>100</v>
      </c>
      <c r="K821" s="20">
        <v>0</v>
      </c>
      <c r="L821" s="20">
        <v>0</v>
      </c>
      <c r="M821" s="19">
        <v>0</v>
      </c>
      <c r="N821" s="20">
        <v>0</v>
      </c>
      <c r="O821" s="20">
        <v>0</v>
      </c>
      <c r="P821" s="20">
        <v>0</v>
      </c>
      <c r="Q821" s="20">
        <v>0</v>
      </c>
      <c r="R821" s="19">
        <v>0</v>
      </c>
      <c r="S821" s="19">
        <v>0</v>
      </c>
      <c r="T821" s="19">
        <v>0</v>
      </c>
      <c r="U821" s="20">
        <v>0</v>
      </c>
      <c r="V821" s="19">
        <v>0</v>
      </c>
      <c r="W821" s="118">
        <v>0</v>
      </c>
      <c r="X821" s="118">
        <v>0</v>
      </c>
      <c r="Y821" s="118">
        <v>0</v>
      </c>
      <c r="Z821" s="20">
        <v>0</v>
      </c>
      <c r="AA821" s="20">
        <v>0</v>
      </c>
      <c r="AB821" s="19">
        <v>0</v>
      </c>
      <c r="AC821" s="20">
        <v>0</v>
      </c>
      <c r="AD821" s="20">
        <v>0</v>
      </c>
      <c r="AE821" s="20">
        <v>0</v>
      </c>
      <c r="AF821" s="20">
        <v>0</v>
      </c>
      <c r="AG821" s="20">
        <v>0</v>
      </c>
      <c r="AH821" s="20">
        <v>0</v>
      </c>
      <c r="AI821" s="20">
        <v>0</v>
      </c>
      <c r="AJ821" s="3">
        <v>0</v>
      </c>
      <c r="AK821" s="6">
        <v>0</v>
      </c>
      <c r="AL821" s="6">
        <v>0</v>
      </c>
      <c r="AM821" s="6">
        <v>0</v>
      </c>
      <c r="AN821" s="6">
        <v>0</v>
      </c>
      <c r="AO821" s="6">
        <v>0</v>
      </c>
      <c r="AP821" s="6">
        <v>0</v>
      </c>
      <c r="AQ821" s="6">
        <v>0</v>
      </c>
      <c r="AR821" s="6">
        <v>0</v>
      </c>
      <c r="AS821" s="6">
        <v>0</v>
      </c>
      <c r="AT821" s="138">
        <v>0</v>
      </c>
      <c r="AU821" s="138">
        <v>0</v>
      </c>
      <c r="AV821" s="138">
        <v>0</v>
      </c>
      <c r="AW821" s="138">
        <v>0</v>
      </c>
      <c r="AX821" s="138">
        <v>0</v>
      </c>
      <c r="AY821" s="6">
        <v>0</v>
      </c>
      <c r="AZ821" s="6">
        <v>0</v>
      </c>
      <c r="BA821" s="6">
        <v>0</v>
      </c>
      <c r="BB821" s="6">
        <v>0</v>
      </c>
      <c r="BC821" s="6">
        <v>0</v>
      </c>
      <c r="BD821" s="6">
        <v>0</v>
      </c>
      <c r="BE821" s="6">
        <v>0</v>
      </c>
      <c r="BF821" s="6">
        <v>0</v>
      </c>
      <c r="BG821" s="6">
        <v>0</v>
      </c>
      <c r="BH821" s="6">
        <v>0</v>
      </c>
      <c r="BI821" s="6">
        <v>0</v>
      </c>
      <c r="BJ821" s="6">
        <v>0</v>
      </c>
      <c r="BK821" s="6">
        <v>0</v>
      </c>
    </row>
    <row r="822" spans="1:63" x14ac:dyDescent="0.35">
      <c r="A822" s="28">
        <v>816</v>
      </c>
      <c r="C822" s="18" t="s">
        <v>1</v>
      </c>
      <c r="D822" s="15">
        <v>36</v>
      </c>
      <c r="E822" s="19">
        <v>0</v>
      </c>
      <c r="F822" s="19">
        <v>0</v>
      </c>
      <c r="G822" s="19">
        <v>0</v>
      </c>
      <c r="H822" s="19">
        <v>34</v>
      </c>
      <c r="I822" s="19">
        <v>5</v>
      </c>
      <c r="J822" s="20">
        <v>47.222222222222221</v>
      </c>
      <c r="K822" s="20">
        <v>0</v>
      </c>
      <c r="L822" s="20">
        <v>0</v>
      </c>
      <c r="M822" s="19">
        <v>0</v>
      </c>
      <c r="N822" s="20">
        <v>0</v>
      </c>
      <c r="O822" s="20">
        <v>0</v>
      </c>
      <c r="P822" s="20">
        <v>0</v>
      </c>
      <c r="Q822" s="20">
        <v>10.810810810810811</v>
      </c>
      <c r="R822" s="19">
        <v>0</v>
      </c>
      <c r="S822" s="19">
        <v>0</v>
      </c>
      <c r="T822" s="19">
        <v>0</v>
      </c>
      <c r="U822" s="20">
        <v>0</v>
      </c>
      <c r="V822" s="19">
        <v>0</v>
      </c>
      <c r="W822" s="118">
        <v>0</v>
      </c>
      <c r="X822" s="118">
        <v>0</v>
      </c>
      <c r="Y822" s="118">
        <v>0</v>
      </c>
      <c r="Z822" s="20">
        <v>0</v>
      </c>
      <c r="AA822" s="20">
        <v>57.142857142857139</v>
      </c>
      <c r="AB822" s="19">
        <v>0</v>
      </c>
      <c r="AC822" s="20">
        <v>0</v>
      </c>
      <c r="AD822" s="20">
        <v>100</v>
      </c>
      <c r="AE822" s="20">
        <v>100</v>
      </c>
      <c r="AF822" s="20">
        <v>0</v>
      </c>
      <c r="AG822" s="20">
        <v>89.189189189189193</v>
      </c>
      <c r="AH822" s="20">
        <v>13.793103448275861</v>
      </c>
      <c r="AI822" s="20">
        <v>65.517241379310349</v>
      </c>
      <c r="AJ822" s="3">
        <v>916.66666666666663</v>
      </c>
      <c r="AK822" s="6">
        <v>0</v>
      </c>
      <c r="AL822" s="6">
        <v>18</v>
      </c>
      <c r="AM822" s="6">
        <v>14</v>
      </c>
      <c r="AN822" s="6">
        <v>0</v>
      </c>
      <c r="AO822" s="6">
        <v>0</v>
      </c>
      <c r="AP822" s="6">
        <v>0</v>
      </c>
      <c r="AQ822" s="6">
        <v>6</v>
      </c>
      <c r="AR822" s="6">
        <v>0</v>
      </c>
      <c r="AS822" s="6">
        <v>0</v>
      </c>
      <c r="AT822" s="138">
        <v>0</v>
      </c>
      <c r="AU822" s="138">
        <v>0</v>
      </c>
      <c r="AV822" s="138">
        <v>0</v>
      </c>
      <c r="AW822" s="138">
        <v>0</v>
      </c>
      <c r="AX822" s="138">
        <v>0</v>
      </c>
      <c r="AY822" s="6">
        <v>21.951219512195124</v>
      </c>
      <c r="AZ822" s="6">
        <v>0</v>
      </c>
      <c r="BA822" s="6">
        <v>0</v>
      </c>
      <c r="BB822" s="6">
        <v>0</v>
      </c>
      <c r="BC822" s="6">
        <v>0</v>
      </c>
      <c r="BD822" s="6">
        <v>0</v>
      </c>
      <c r="BE822" s="6">
        <v>0</v>
      </c>
      <c r="BF822" s="6">
        <v>0</v>
      </c>
      <c r="BG822" s="6">
        <v>0</v>
      </c>
      <c r="BH822" s="6">
        <v>0</v>
      </c>
      <c r="BI822" s="6">
        <v>0</v>
      </c>
      <c r="BJ822" s="6">
        <v>0</v>
      </c>
      <c r="BK822" s="6">
        <v>0</v>
      </c>
    </row>
    <row r="823" spans="1:63" x14ac:dyDescent="0.35">
      <c r="A823" s="28">
        <v>817</v>
      </c>
      <c r="C823" s="18" t="s">
        <v>7</v>
      </c>
      <c r="D823" s="15">
        <v>187</v>
      </c>
      <c r="E823" s="19">
        <v>0</v>
      </c>
      <c r="F823" s="19">
        <v>8</v>
      </c>
      <c r="G823" s="19">
        <v>7</v>
      </c>
      <c r="H823" s="19">
        <v>106</v>
      </c>
      <c r="I823" s="19">
        <v>73</v>
      </c>
      <c r="J823" s="20">
        <v>48.663101604278076</v>
      </c>
      <c r="K823" s="20">
        <v>4</v>
      </c>
      <c r="L823" s="20">
        <v>50</v>
      </c>
      <c r="M823" s="19">
        <v>0</v>
      </c>
      <c r="N823" s="20">
        <v>0</v>
      </c>
      <c r="O823" s="20">
        <v>12</v>
      </c>
      <c r="P823" s="20">
        <v>71.428571428571431</v>
      </c>
      <c r="Q823" s="20">
        <v>46.857142857142861</v>
      </c>
      <c r="R823" s="19">
        <v>0</v>
      </c>
      <c r="S823" s="19">
        <v>0</v>
      </c>
      <c r="T823" s="19">
        <v>0</v>
      </c>
      <c r="U823" s="20">
        <v>0</v>
      </c>
      <c r="V823" s="19">
        <v>0</v>
      </c>
      <c r="W823" s="118">
        <v>0</v>
      </c>
      <c r="X823" s="118">
        <v>0</v>
      </c>
      <c r="Y823" s="118">
        <v>0</v>
      </c>
      <c r="Z823" s="20">
        <v>0</v>
      </c>
      <c r="AA823" s="20">
        <v>50</v>
      </c>
      <c r="AB823" s="19">
        <v>7</v>
      </c>
      <c r="AC823" s="20">
        <v>7.5268817204301079</v>
      </c>
      <c r="AD823" s="20">
        <v>85.714285714285708</v>
      </c>
      <c r="AE823" s="20">
        <v>68.888888888888886</v>
      </c>
      <c r="AF823" s="20">
        <v>0</v>
      </c>
      <c r="AG823" s="20">
        <v>81.72043010752688</v>
      </c>
      <c r="AH823" s="20">
        <v>23.333333333333332</v>
      </c>
      <c r="AI823" s="20">
        <v>34.444444444444443</v>
      </c>
      <c r="AJ823" s="3">
        <v>596.42857142857144</v>
      </c>
      <c r="AK823" s="6">
        <v>0</v>
      </c>
      <c r="AL823" s="6">
        <v>162</v>
      </c>
      <c r="AM823" s="6">
        <v>0</v>
      </c>
      <c r="AN823" s="6">
        <v>0</v>
      </c>
      <c r="AO823" s="6">
        <v>0</v>
      </c>
      <c r="AP823" s="6">
        <v>0</v>
      </c>
      <c r="AQ823" s="6">
        <v>12</v>
      </c>
      <c r="AR823" s="6">
        <v>16</v>
      </c>
      <c r="AS823" s="6">
        <v>8.6021505376344098</v>
      </c>
      <c r="AT823" s="138">
        <v>0</v>
      </c>
      <c r="AU823" s="138">
        <v>0</v>
      </c>
      <c r="AV823" s="138">
        <v>0</v>
      </c>
      <c r="AW823" s="138">
        <v>0</v>
      </c>
      <c r="AX823" s="138">
        <v>0</v>
      </c>
      <c r="AY823" s="6">
        <v>2.4096385542168677</v>
      </c>
      <c r="AZ823" s="6">
        <v>0</v>
      </c>
      <c r="BA823" s="6">
        <v>0</v>
      </c>
      <c r="BB823" s="6">
        <v>4</v>
      </c>
      <c r="BC823" s="6">
        <v>18</v>
      </c>
      <c r="BD823" s="6">
        <v>9.6256684491978604</v>
      </c>
      <c r="BE823" s="6">
        <v>0</v>
      </c>
      <c r="BF823" s="6">
        <v>0</v>
      </c>
      <c r="BG823" s="6">
        <v>0</v>
      </c>
      <c r="BH823" s="6">
        <v>0</v>
      </c>
      <c r="BI823" s="6">
        <v>20</v>
      </c>
      <c r="BJ823" s="6">
        <v>27.397260273972602</v>
      </c>
      <c r="BK823" s="6">
        <v>7</v>
      </c>
    </row>
    <row r="824" spans="1:63" x14ac:dyDescent="0.35">
      <c r="A824" s="28">
        <v>818</v>
      </c>
      <c r="C824" s="18" t="s">
        <v>278</v>
      </c>
      <c r="D824" s="15">
        <v>73</v>
      </c>
      <c r="E824" s="19">
        <v>3</v>
      </c>
      <c r="F824" s="19">
        <v>9</v>
      </c>
      <c r="G824" s="19">
        <v>11</v>
      </c>
      <c r="H824" s="19">
        <v>44</v>
      </c>
      <c r="I824" s="19">
        <v>7</v>
      </c>
      <c r="J824" s="20">
        <v>56.164383561643838</v>
      </c>
      <c r="K824" s="20">
        <v>0</v>
      </c>
      <c r="L824" s="20">
        <v>0</v>
      </c>
      <c r="M824" s="19">
        <v>0</v>
      </c>
      <c r="N824" s="20">
        <v>0</v>
      </c>
      <c r="O824" s="20">
        <v>3</v>
      </c>
      <c r="P824" s="20">
        <v>100</v>
      </c>
      <c r="Q824" s="20">
        <v>13.559322033898304</v>
      </c>
      <c r="R824" s="19">
        <v>0</v>
      </c>
      <c r="S824" s="19">
        <v>0</v>
      </c>
      <c r="T824" s="19">
        <v>0</v>
      </c>
      <c r="U824" s="20">
        <v>0</v>
      </c>
      <c r="V824" s="19">
        <v>0</v>
      </c>
      <c r="W824" s="118">
        <v>0</v>
      </c>
      <c r="X824" s="118">
        <v>0</v>
      </c>
      <c r="Y824" s="118">
        <v>0</v>
      </c>
      <c r="Z824" s="20">
        <v>19.230769230769234</v>
      </c>
      <c r="AA824" s="20">
        <v>65.384615384615387</v>
      </c>
      <c r="AB824" s="19">
        <v>6</v>
      </c>
      <c r="AC824" s="20">
        <v>15</v>
      </c>
      <c r="AD824" s="20">
        <v>100</v>
      </c>
      <c r="AE824" s="20">
        <v>57.575757575757578</v>
      </c>
      <c r="AF824" s="20">
        <v>0</v>
      </c>
      <c r="AG824" s="20">
        <v>66.666666666666657</v>
      </c>
      <c r="AH824" s="20">
        <v>13.513513513513514</v>
      </c>
      <c r="AI824" s="20">
        <v>43.243243243243242</v>
      </c>
      <c r="AJ824" s="3">
        <v>900</v>
      </c>
      <c r="AK824" s="6">
        <v>3</v>
      </c>
      <c r="AL824" s="6">
        <v>26</v>
      </c>
      <c r="AM824" s="6">
        <v>0</v>
      </c>
      <c r="AN824" s="6">
        <v>0</v>
      </c>
      <c r="AO824" s="6">
        <v>0</v>
      </c>
      <c r="AP824" s="6">
        <v>0</v>
      </c>
      <c r="AQ824" s="6">
        <v>43</v>
      </c>
      <c r="AR824" s="6">
        <v>9</v>
      </c>
      <c r="AS824" s="6">
        <v>13.23529411764706</v>
      </c>
      <c r="AT824" s="138">
        <v>0</v>
      </c>
      <c r="AU824" s="138">
        <v>0</v>
      </c>
      <c r="AV824" s="138">
        <v>0</v>
      </c>
      <c r="AW824" s="138">
        <v>0</v>
      </c>
      <c r="AX824" s="138">
        <v>0</v>
      </c>
      <c r="AY824" s="6">
        <v>8.3333333333333321</v>
      </c>
      <c r="AZ824" s="6">
        <v>0</v>
      </c>
      <c r="BA824" s="6">
        <v>0</v>
      </c>
      <c r="BB824" s="6">
        <v>0</v>
      </c>
      <c r="BC824" s="6">
        <v>4</v>
      </c>
      <c r="BD824" s="6">
        <v>5.2631578947368416</v>
      </c>
      <c r="BE824" s="6">
        <v>0</v>
      </c>
      <c r="BF824" s="6">
        <v>0</v>
      </c>
      <c r="BG824" s="6">
        <v>0</v>
      </c>
      <c r="BH824" s="6">
        <v>0</v>
      </c>
      <c r="BI824" s="6">
        <v>0</v>
      </c>
      <c r="BJ824" s="6">
        <v>0</v>
      </c>
      <c r="BK824" s="6">
        <v>11</v>
      </c>
    </row>
    <row r="825" spans="1:63" x14ac:dyDescent="0.35">
      <c r="A825" s="28">
        <v>819</v>
      </c>
      <c r="C825" s="18" t="s">
        <v>23</v>
      </c>
      <c r="D825" s="15">
        <v>254</v>
      </c>
      <c r="E825" s="19">
        <v>5</v>
      </c>
      <c r="F825" s="19">
        <v>10</v>
      </c>
      <c r="G825" s="19">
        <v>7</v>
      </c>
      <c r="H825" s="19">
        <v>189</v>
      </c>
      <c r="I825" s="19">
        <v>46</v>
      </c>
      <c r="J825" s="20">
        <v>47.637795275590548</v>
      </c>
      <c r="K825" s="20">
        <v>0</v>
      </c>
      <c r="L825" s="20">
        <v>0</v>
      </c>
      <c r="M825" s="19">
        <v>0</v>
      </c>
      <c r="N825" s="20">
        <v>0</v>
      </c>
      <c r="O825" s="20">
        <v>5</v>
      </c>
      <c r="P825" s="20">
        <v>100</v>
      </c>
      <c r="Q825" s="20">
        <v>6.25</v>
      </c>
      <c r="R825" s="19">
        <v>0</v>
      </c>
      <c r="S825" s="19">
        <v>0</v>
      </c>
      <c r="T825" s="19">
        <v>0</v>
      </c>
      <c r="U825" s="20">
        <v>0</v>
      </c>
      <c r="V825" s="19">
        <v>0</v>
      </c>
      <c r="W825" s="118">
        <v>0</v>
      </c>
      <c r="X825" s="118">
        <v>0</v>
      </c>
      <c r="Y825" s="118">
        <v>0</v>
      </c>
      <c r="Z825" s="118">
        <v>7.0707070707070701</v>
      </c>
      <c r="AA825" s="118">
        <v>79.797979797979806</v>
      </c>
      <c r="AB825" s="19">
        <v>5</v>
      </c>
      <c r="AC825" s="20">
        <v>2.9585798816568047</v>
      </c>
      <c r="AD825" s="20">
        <v>93.877551020408163</v>
      </c>
      <c r="AE825" s="20">
        <v>76.744186046511629</v>
      </c>
      <c r="AF825" s="20">
        <v>100</v>
      </c>
      <c r="AG825" s="20">
        <v>87.20930232558139</v>
      </c>
      <c r="AH825" s="20">
        <v>16.770186335403729</v>
      </c>
      <c r="AI825" s="20">
        <v>57.763975155279503</v>
      </c>
      <c r="AJ825" s="3">
        <v>1035.7142857142858</v>
      </c>
      <c r="AK825" s="6">
        <v>0</v>
      </c>
      <c r="AL825" s="6">
        <v>85</v>
      </c>
      <c r="AM825" s="6">
        <v>92</v>
      </c>
      <c r="AN825" s="6">
        <v>0</v>
      </c>
      <c r="AO825" s="6">
        <v>0</v>
      </c>
      <c r="AP825" s="6">
        <v>40</v>
      </c>
      <c r="AQ825" s="6">
        <v>25</v>
      </c>
      <c r="AR825" s="6">
        <v>15</v>
      </c>
      <c r="AS825" s="6">
        <v>6.0975609756097562</v>
      </c>
      <c r="AT825" s="138">
        <v>0</v>
      </c>
      <c r="AU825" s="138">
        <v>0</v>
      </c>
      <c r="AV825" s="138">
        <v>0</v>
      </c>
      <c r="AW825" s="138">
        <v>1</v>
      </c>
      <c r="AX825" s="138">
        <v>1</v>
      </c>
      <c r="AY825" s="6">
        <v>9.8360655737704921</v>
      </c>
      <c r="AZ825" s="6">
        <v>0</v>
      </c>
      <c r="BA825" s="6">
        <v>0</v>
      </c>
      <c r="BB825" s="6">
        <v>10</v>
      </c>
      <c r="BC825" s="6">
        <v>5</v>
      </c>
      <c r="BD825" s="6">
        <v>2.0242914979757085</v>
      </c>
      <c r="BE825" s="6">
        <v>0</v>
      </c>
      <c r="BF825" s="6">
        <v>0</v>
      </c>
      <c r="BG825" s="6">
        <v>0</v>
      </c>
      <c r="BH825" s="6">
        <v>0</v>
      </c>
      <c r="BI825" s="6">
        <v>3</v>
      </c>
      <c r="BJ825" s="6">
        <v>6.9767441860465116</v>
      </c>
      <c r="BK825" s="6">
        <v>7</v>
      </c>
    </row>
    <row r="826" spans="1:63" x14ac:dyDescent="0.35">
      <c r="A826" s="28">
        <v>820</v>
      </c>
      <c r="C826" s="18" t="s">
        <v>19</v>
      </c>
      <c r="D826" s="15">
        <v>54</v>
      </c>
      <c r="E826" s="19">
        <v>0</v>
      </c>
      <c r="F826" s="19">
        <v>0</v>
      </c>
      <c r="G826" s="19">
        <v>5</v>
      </c>
      <c r="H826" s="19">
        <v>34</v>
      </c>
      <c r="I826" s="19">
        <v>16</v>
      </c>
      <c r="J826" s="20">
        <v>75.925925925925924</v>
      </c>
      <c r="K826" s="20">
        <v>0</v>
      </c>
      <c r="L826" s="20">
        <v>0</v>
      </c>
      <c r="M826" s="19">
        <v>0</v>
      </c>
      <c r="N826" s="20">
        <v>0</v>
      </c>
      <c r="O826" s="20">
        <v>0</v>
      </c>
      <c r="P826" s="20">
        <v>0</v>
      </c>
      <c r="Q826" s="20">
        <v>10</v>
      </c>
      <c r="R826" s="19">
        <v>0</v>
      </c>
      <c r="S826" s="19">
        <v>0</v>
      </c>
      <c r="T826" s="19">
        <v>0</v>
      </c>
      <c r="U826" s="20">
        <v>0</v>
      </c>
      <c r="V826" s="19">
        <v>0</v>
      </c>
      <c r="W826" s="118">
        <v>0</v>
      </c>
      <c r="X826" s="118">
        <v>0</v>
      </c>
      <c r="Y826" s="118">
        <v>0</v>
      </c>
      <c r="Z826" s="118">
        <v>45</v>
      </c>
      <c r="AA826" s="118">
        <v>55.000000000000007</v>
      </c>
      <c r="AB826" s="19">
        <v>4</v>
      </c>
      <c r="AC826" s="20">
        <v>14.814814814814813</v>
      </c>
      <c r="AD826" s="20">
        <v>60</v>
      </c>
      <c r="AE826" s="20">
        <v>66.666666666666657</v>
      </c>
      <c r="AF826" s="20">
        <v>0</v>
      </c>
      <c r="AG826" s="20">
        <v>77.777777777777786</v>
      </c>
      <c r="AH826" s="20">
        <v>0</v>
      </c>
      <c r="AI826" s="20">
        <v>63.157894736842103</v>
      </c>
      <c r="AJ826" s="3">
        <v>665</v>
      </c>
      <c r="AK826" s="6">
        <v>3</v>
      </c>
      <c r="AL826" s="6">
        <v>20</v>
      </c>
      <c r="AM826" s="6">
        <v>0</v>
      </c>
      <c r="AN826" s="6">
        <v>11</v>
      </c>
      <c r="AO826" s="6">
        <v>0</v>
      </c>
      <c r="AP826" s="6">
        <v>0</v>
      </c>
      <c r="AQ826" s="6">
        <v>14</v>
      </c>
      <c r="AR826" s="6">
        <v>0</v>
      </c>
      <c r="AS826" s="6">
        <v>0</v>
      </c>
      <c r="AT826" s="138">
        <v>0</v>
      </c>
      <c r="AU826" s="138">
        <v>0</v>
      </c>
      <c r="AV826" s="138">
        <v>0</v>
      </c>
      <c r="AW826" s="138">
        <v>0</v>
      </c>
      <c r="AX826" s="138">
        <v>0</v>
      </c>
      <c r="AY826" s="6">
        <v>5.4545454545454541</v>
      </c>
      <c r="AZ826" s="6">
        <v>0</v>
      </c>
      <c r="BA826" s="6">
        <v>0</v>
      </c>
      <c r="BB826" s="6">
        <v>0</v>
      </c>
      <c r="BC826" s="6">
        <v>6</v>
      </c>
      <c r="BD826" s="6">
        <v>9.8360655737704921</v>
      </c>
      <c r="BE826" s="6">
        <v>0</v>
      </c>
      <c r="BF826" s="6">
        <v>0</v>
      </c>
      <c r="BG826" s="6">
        <v>0</v>
      </c>
      <c r="BH826" s="6">
        <v>0</v>
      </c>
      <c r="BI826" s="6">
        <v>6</v>
      </c>
      <c r="BJ826" s="6">
        <v>30</v>
      </c>
      <c r="BK826" s="6">
        <v>5</v>
      </c>
    </row>
    <row r="827" spans="1:63" x14ac:dyDescent="0.35">
      <c r="A827" s="28">
        <v>821</v>
      </c>
      <c r="C827" s="18" t="s">
        <v>12</v>
      </c>
      <c r="D827" s="15">
        <v>99</v>
      </c>
      <c r="E827" s="19">
        <v>4</v>
      </c>
      <c r="F827" s="19">
        <v>9</v>
      </c>
      <c r="G827" s="19">
        <v>9</v>
      </c>
      <c r="H827" s="19">
        <v>79</v>
      </c>
      <c r="I827" s="19">
        <v>7</v>
      </c>
      <c r="J827" s="20">
        <v>49.494949494949495</v>
      </c>
      <c r="K827" s="20">
        <v>3</v>
      </c>
      <c r="L827" s="20">
        <v>6.5217391304347823</v>
      </c>
      <c r="M827" s="19">
        <v>0</v>
      </c>
      <c r="N827" s="20">
        <v>0</v>
      </c>
      <c r="O827" s="20">
        <v>11</v>
      </c>
      <c r="P827" s="20">
        <v>100</v>
      </c>
      <c r="Q827" s="20">
        <v>5.5555555555555554</v>
      </c>
      <c r="R827" s="19">
        <v>0</v>
      </c>
      <c r="S827" s="19">
        <v>0</v>
      </c>
      <c r="T827" s="19">
        <v>0</v>
      </c>
      <c r="U827" s="20">
        <v>0</v>
      </c>
      <c r="V827" s="19">
        <v>0</v>
      </c>
      <c r="W827" s="118">
        <v>0</v>
      </c>
      <c r="X827" s="118">
        <v>0</v>
      </c>
      <c r="Y827" s="118">
        <v>0</v>
      </c>
      <c r="Z827" s="20">
        <v>21.428571428571427</v>
      </c>
      <c r="AA827" s="20">
        <v>69.047619047619051</v>
      </c>
      <c r="AB827" s="19">
        <v>9</v>
      </c>
      <c r="AC827" s="20">
        <v>13.432835820895523</v>
      </c>
      <c r="AD827" s="20">
        <v>76.744186046511629</v>
      </c>
      <c r="AE827" s="20">
        <v>73.170731707317074</v>
      </c>
      <c r="AF827" s="20">
        <v>40</v>
      </c>
      <c r="AG827" s="20">
        <v>87.096774193548384</v>
      </c>
      <c r="AH827" s="20">
        <v>20.967741935483872</v>
      </c>
      <c r="AI827" s="20">
        <v>46.774193548387096</v>
      </c>
      <c r="AJ827" s="3">
        <v>753.84615384615381</v>
      </c>
      <c r="AK827" s="6">
        <v>0</v>
      </c>
      <c r="AL827" s="6">
        <v>3</v>
      </c>
      <c r="AM827" s="6">
        <v>0</v>
      </c>
      <c r="AN827" s="6">
        <v>4</v>
      </c>
      <c r="AO827" s="6">
        <v>0</v>
      </c>
      <c r="AP827" s="6">
        <v>21</v>
      </c>
      <c r="AQ827" s="6">
        <v>56</v>
      </c>
      <c r="AR827" s="6">
        <v>22</v>
      </c>
      <c r="AS827" s="6">
        <v>21.153846153846153</v>
      </c>
      <c r="AT827" s="138">
        <v>0</v>
      </c>
      <c r="AU827" s="138">
        <v>0</v>
      </c>
      <c r="AV827" s="138">
        <v>0</v>
      </c>
      <c r="AW827" s="138">
        <v>0</v>
      </c>
      <c r="AX827" s="138">
        <v>0</v>
      </c>
      <c r="AY827" s="6">
        <v>11.458333333333332</v>
      </c>
      <c r="AZ827" s="6">
        <v>0</v>
      </c>
      <c r="BA827" s="6">
        <v>0</v>
      </c>
      <c r="BB827" s="6">
        <v>0</v>
      </c>
      <c r="BC827" s="6">
        <v>5</v>
      </c>
      <c r="BD827" s="6">
        <v>4.9504950495049505</v>
      </c>
      <c r="BE827" s="6">
        <v>0</v>
      </c>
      <c r="BF827" s="6">
        <v>0</v>
      </c>
      <c r="BG827" s="6">
        <v>5</v>
      </c>
      <c r="BH827" s="6">
        <v>6.1728395061728394</v>
      </c>
      <c r="BI827" s="6">
        <v>0</v>
      </c>
      <c r="BJ827" s="6">
        <v>0</v>
      </c>
      <c r="BK827" s="6">
        <v>9</v>
      </c>
    </row>
    <row r="828" spans="1:63" x14ac:dyDescent="0.35">
      <c r="A828" s="28">
        <v>822</v>
      </c>
      <c r="C828" s="18" t="s">
        <v>13</v>
      </c>
      <c r="D828" s="15">
        <v>17</v>
      </c>
      <c r="E828" s="19">
        <v>0</v>
      </c>
      <c r="F828" s="19">
        <v>0</v>
      </c>
      <c r="G828" s="19">
        <v>3</v>
      </c>
      <c r="H828" s="19">
        <v>17</v>
      </c>
      <c r="I828" s="19">
        <v>0</v>
      </c>
      <c r="J828" s="20">
        <v>52.941176470588239</v>
      </c>
      <c r="K828" s="20">
        <v>0</v>
      </c>
      <c r="L828" s="20">
        <v>0</v>
      </c>
      <c r="M828" s="19">
        <v>0</v>
      </c>
      <c r="N828" s="20">
        <v>0</v>
      </c>
      <c r="O828" s="20">
        <v>0</v>
      </c>
      <c r="P828" s="20">
        <v>0</v>
      </c>
      <c r="Q828" s="20">
        <v>0</v>
      </c>
      <c r="R828" s="19">
        <v>0</v>
      </c>
      <c r="S828" s="19">
        <v>0</v>
      </c>
      <c r="T828" s="19">
        <v>0</v>
      </c>
      <c r="U828" s="20">
        <v>0</v>
      </c>
      <c r="V828" s="19">
        <v>0</v>
      </c>
      <c r="W828" s="118">
        <v>0</v>
      </c>
      <c r="X828" s="118">
        <v>0</v>
      </c>
      <c r="Y828" s="118">
        <v>0</v>
      </c>
      <c r="Z828" s="20">
        <v>0</v>
      </c>
      <c r="AA828" s="20">
        <v>100</v>
      </c>
      <c r="AB828" s="19">
        <v>0</v>
      </c>
      <c r="AC828" s="20">
        <v>0</v>
      </c>
      <c r="AD828" s="20">
        <v>50</v>
      </c>
      <c r="AE828" s="20">
        <v>100</v>
      </c>
      <c r="AF828" s="20">
        <v>0</v>
      </c>
      <c r="AG828" s="20">
        <v>72.727272727272734</v>
      </c>
      <c r="AH828" s="20">
        <v>0</v>
      </c>
      <c r="AI828" s="20">
        <v>43.75</v>
      </c>
      <c r="AJ828" s="3">
        <v>300</v>
      </c>
      <c r="AK828" s="6">
        <v>0</v>
      </c>
      <c r="AL828" s="6">
        <v>8</v>
      </c>
      <c r="AM828" s="6">
        <v>0</v>
      </c>
      <c r="AN828" s="6">
        <v>11</v>
      </c>
      <c r="AO828" s="6">
        <v>0</v>
      </c>
      <c r="AP828" s="6">
        <v>0</v>
      </c>
      <c r="AQ828" s="6">
        <v>0</v>
      </c>
      <c r="AR828" s="6">
        <v>0</v>
      </c>
      <c r="AS828" s="6">
        <v>0</v>
      </c>
      <c r="AT828" s="138">
        <v>0</v>
      </c>
      <c r="AU828" s="138">
        <v>8</v>
      </c>
      <c r="AV828" s="138">
        <v>0</v>
      </c>
      <c r="AW828" s="138">
        <v>0</v>
      </c>
      <c r="AX828" s="138">
        <v>8</v>
      </c>
      <c r="AY828" s="6">
        <v>0</v>
      </c>
      <c r="AZ828" s="6">
        <v>0</v>
      </c>
      <c r="BA828" s="6">
        <v>0</v>
      </c>
      <c r="BB828" s="6">
        <v>0</v>
      </c>
      <c r="BC828" s="6">
        <v>0</v>
      </c>
      <c r="BD828" s="6">
        <v>0</v>
      </c>
      <c r="BE828" s="6">
        <v>0</v>
      </c>
      <c r="BF828" s="6">
        <v>0</v>
      </c>
      <c r="BG828" s="6">
        <v>0</v>
      </c>
      <c r="BH828" s="6">
        <v>0</v>
      </c>
      <c r="BI828" s="6">
        <v>0</v>
      </c>
      <c r="BJ828" s="6">
        <v>0</v>
      </c>
      <c r="BK828" s="6">
        <v>3</v>
      </c>
    </row>
    <row r="829" spans="1:63" x14ac:dyDescent="0.35">
      <c r="A829" s="28">
        <v>823</v>
      </c>
      <c r="C829" s="18" t="s">
        <v>4</v>
      </c>
      <c r="D829" s="15">
        <v>635</v>
      </c>
      <c r="E829" s="19">
        <v>0</v>
      </c>
      <c r="F829" s="19">
        <v>3</v>
      </c>
      <c r="G829" s="19">
        <v>0</v>
      </c>
      <c r="H829" s="19">
        <v>306</v>
      </c>
      <c r="I829" s="19">
        <v>323</v>
      </c>
      <c r="J829" s="20">
        <v>44.881889763779526</v>
      </c>
      <c r="K829" s="20">
        <v>0</v>
      </c>
      <c r="L829" s="20">
        <v>0</v>
      </c>
      <c r="M829" s="19">
        <v>0</v>
      </c>
      <c r="N829" s="20">
        <v>0</v>
      </c>
      <c r="O829" s="20">
        <v>21</v>
      </c>
      <c r="P829" s="20">
        <v>68</v>
      </c>
      <c r="Q829" s="20">
        <v>50</v>
      </c>
      <c r="R829" s="19">
        <v>0</v>
      </c>
      <c r="S829" s="19">
        <v>0</v>
      </c>
      <c r="T829" s="19">
        <v>0</v>
      </c>
      <c r="U829" s="20">
        <v>0</v>
      </c>
      <c r="V829" s="19">
        <v>0</v>
      </c>
      <c r="W829" s="118">
        <v>0</v>
      </c>
      <c r="X829" s="118">
        <v>0</v>
      </c>
      <c r="Y829" s="118">
        <v>0</v>
      </c>
      <c r="Z829" s="20">
        <v>19.047619047619047</v>
      </c>
      <c r="AA829" s="20">
        <v>38.095238095238095</v>
      </c>
      <c r="AB829" s="19">
        <v>10</v>
      </c>
      <c r="AC829" s="20">
        <v>4.2194092827004219</v>
      </c>
      <c r="AD829" s="20">
        <v>81.578947368421055</v>
      </c>
      <c r="AE829" s="20">
        <v>68.055555555555557</v>
      </c>
      <c r="AF829" s="20">
        <v>100</v>
      </c>
      <c r="AG829" s="20">
        <v>73.356401384083043</v>
      </c>
      <c r="AH829" s="20">
        <v>28.31050228310502</v>
      </c>
      <c r="AI829" s="20">
        <v>35.61643835616438</v>
      </c>
      <c r="AJ829" s="3">
        <v>589.51612903225805</v>
      </c>
      <c r="AK829" s="6">
        <v>0</v>
      </c>
      <c r="AL829" s="6">
        <v>543</v>
      </c>
      <c r="AM829" s="6">
        <v>0</v>
      </c>
      <c r="AN829" s="6">
        <v>0</v>
      </c>
      <c r="AO829" s="6">
        <v>0</v>
      </c>
      <c r="AP829" s="6">
        <v>0</v>
      </c>
      <c r="AQ829" s="6">
        <v>65</v>
      </c>
      <c r="AR829" s="6">
        <v>6</v>
      </c>
      <c r="AS829" s="6">
        <v>1</v>
      </c>
      <c r="AT829" s="138">
        <v>0</v>
      </c>
      <c r="AU829" s="138">
        <v>0</v>
      </c>
      <c r="AV829" s="138">
        <v>0</v>
      </c>
      <c r="AW829" s="138">
        <v>0</v>
      </c>
      <c r="AX829" s="138">
        <v>0</v>
      </c>
      <c r="AY829" s="6">
        <v>2.1069692058346838</v>
      </c>
      <c r="AZ829" s="6">
        <v>0</v>
      </c>
      <c r="BA829" s="6">
        <v>0</v>
      </c>
      <c r="BB829" s="6">
        <v>40</v>
      </c>
      <c r="BC829" s="6">
        <v>32</v>
      </c>
      <c r="BD829" s="6">
        <v>5.1118210862619806</v>
      </c>
      <c r="BE829" s="6">
        <v>0</v>
      </c>
      <c r="BF829" s="6">
        <v>0</v>
      </c>
      <c r="BG829" s="6">
        <v>0</v>
      </c>
      <c r="BH829" s="6">
        <v>0</v>
      </c>
      <c r="BI829" s="6">
        <v>33</v>
      </c>
      <c r="BJ829" s="6">
        <v>10.3125</v>
      </c>
      <c r="BK829" s="6">
        <v>0</v>
      </c>
    </row>
    <row r="830" spans="1:63" x14ac:dyDescent="0.35">
      <c r="A830" s="28">
        <v>824</v>
      </c>
      <c r="C830" s="18" t="s">
        <v>279</v>
      </c>
      <c r="D830" s="15">
        <v>28</v>
      </c>
      <c r="E830" s="19">
        <v>0</v>
      </c>
      <c r="F830" s="19">
        <v>3</v>
      </c>
      <c r="G830" s="19">
        <v>3</v>
      </c>
      <c r="H830" s="19">
        <v>16</v>
      </c>
      <c r="I830" s="19">
        <v>0</v>
      </c>
      <c r="J830" s="20">
        <v>57.142857142857139</v>
      </c>
      <c r="K830" s="20">
        <v>0</v>
      </c>
      <c r="L830" s="20">
        <v>0</v>
      </c>
      <c r="M830" s="19">
        <v>0</v>
      </c>
      <c r="N830" s="20">
        <v>0</v>
      </c>
      <c r="O830" s="20">
        <v>0</v>
      </c>
      <c r="P830" s="20">
        <v>0</v>
      </c>
      <c r="Q830" s="20">
        <v>0</v>
      </c>
      <c r="R830" s="19">
        <v>0</v>
      </c>
      <c r="S830" s="19">
        <v>0</v>
      </c>
      <c r="T830" s="19">
        <v>0</v>
      </c>
      <c r="U830" s="20">
        <v>0</v>
      </c>
      <c r="V830" s="19">
        <v>0</v>
      </c>
      <c r="W830" s="118">
        <v>0</v>
      </c>
      <c r="X830" s="118">
        <v>0</v>
      </c>
      <c r="Y830" s="118">
        <v>0</v>
      </c>
      <c r="Z830" s="20">
        <v>28.571428571428569</v>
      </c>
      <c r="AA830" s="20">
        <v>71.428571428571431</v>
      </c>
      <c r="AB830" s="19">
        <v>0</v>
      </c>
      <c r="AC830" s="20">
        <v>0</v>
      </c>
      <c r="AD830" s="20">
        <v>54.54545454545454</v>
      </c>
      <c r="AE830" s="20">
        <v>72.727272727272734</v>
      </c>
      <c r="AF830" s="20">
        <v>0</v>
      </c>
      <c r="AG830" s="20">
        <v>61.904761904761905</v>
      </c>
      <c r="AH830" s="20">
        <v>0</v>
      </c>
      <c r="AI830" s="20">
        <v>100</v>
      </c>
      <c r="AJ830" s="3">
        <v>375</v>
      </c>
      <c r="AK830" s="6">
        <v>3</v>
      </c>
      <c r="AL830" s="6">
        <v>10</v>
      </c>
      <c r="AM830" s="6">
        <v>0</v>
      </c>
      <c r="AN830" s="6">
        <v>0</v>
      </c>
      <c r="AO830" s="6">
        <v>0</v>
      </c>
      <c r="AP830" s="6">
        <v>0</v>
      </c>
      <c r="AQ830" s="6">
        <v>11</v>
      </c>
      <c r="AR830" s="6">
        <v>4</v>
      </c>
      <c r="AS830" s="6">
        <v>16</v>
      </c>
      <c r="AT830" s="138">
        <v>0</v>
      </c>
      <c r="AU830" s="138">
        <v>0</v>
      </c>
      <c r="AV830" s="138">
        <v>0</v>
      </c>
      <c r="AW830" s="138">
        <v>0</v>
      </c>
      <c r="AX830" s="138">
        <v>0</v>
      </c>
      <c r="AY830" s="6">
        <v>10.714285714285714</v>
      </c>
      <c r="AZ830" s="6">
        <v>0</v>
      </c>
      <c r="BA830" s="6">
        <v>0</v>
      </c>
      <c r="BB830" s="6">
        <v>0</v>
      </c>
      <c r="BC830" s="6">
        <v>6</v>
      </c>
      <c r="BD830" s="6">
        <v>19.35483870967742</v>
      </c>
      <c r="BE830" s="6">
        <v>0</v>
      </c>
      <c r="BF830" s="6">
        <v>0</v>
      </c>
      <c r="BG830" s="6">
        <v>0</v>
      </c>
      <c r="BH830" s="6">
        <v>0</v>
      </c>
      <c r="BI830" s="6">
        <v>0</v>
      </c>
      <c r="BJ830" s="6">
        <v>0</v>
      </c>
      <c r="BK830" s="6">
        <v>3</v>
      </c>
    </row>
    <row r="831" spans="1:63" x14ac:dyDescent="0.35">
      <c r="A831" s="28">
        <v>825</v>
      </c>
      <c r="C831" s="18" t="s">
        <v>15</v>
      </c>
      <c r="D831" s="15">
        <v>42</v>
      </c>
      <c r="E831" s="19">
        <v>0</v>
      </c>
      <c r="F831" s="19">
        <v>0</v>
      </c>
      <c r="G831" s="19">
        <v>0</v>
      </c>
      <c r="H831" s="19">
        <v>33</v>
      </c>
      <c r="I831" s="19">
        <v>11</v>
      </c>
      <c r="J831" s="20">
        <v>50</v>
      </c>
      <c r="K831" s="20">
        <v>0</v>
      </c>
      <c r="L831" s="20">
        <v>0</v>
      </c>
      <c r="M831" s="19">
        <v>0</v>
      </c>
      <c r="N831" s="20">
        <v>0</v>
      </c>
      <c r="O831" s="20">
        <v>0</v>
      </c>
      <c r="P831" s="20">
        <v>0</v>
      </c>
      <c r="Q831" s="20">
        <v>45.833333333333329</v>
      </c>
      <c r="R831" s="19">
        <v>0</v>
      </c>
      <c r="S831" s="19">
        <v>0</v>
      </c>
      <c r="T831" s="19">
        <v>0</v>
      </c>
      <c r="U831" s="20">
        <v>0</v>
      </c>
      <c r="V831" s="19">
        <v>0</v>
      </c>
      <c r="W831" s="118">
        <v>0</v>
      </c>
      <c r="X831" s="118">
        <v>0</v>
      </c>
      <c r="Y831" s="118">
        <v>0</v>
      </c>
      <c r="Z831" s="118">
        <v>0</v>
      </c>
      <c r="AA831" s="118">
        <v>50</v>
      </c>
      <c r="AB831" s="19">
        <v>0</v>
      </c>
      <c r="AC831" s="20">
        <v>0</v>
      </c>
      <c r="AD831" s="20">
        <v>52.941176470588239</v>
      </c>
      <c r="AE831" s="20">
        <v>46.666666666666664</v>
      </c>
      <c r="AF831" s="20">
        <v>0</v>
      </c>
      <c r="AG831" s="20">
        <v>70.588235294117652</v>
      </c>
      <c r="AH831" s="20">
        <v>17.647058823529413</v>
      </c>
      <c r="AI831" s="20">
        <v>41.17647058823529</v>
      </c>
      <c r="AJ831" s="3">
        <v>353.57142857142856</v>
      </c>
      <c r="AK831" s="6">
        <v>0</v>
      </c>
      <c r="AL831" s="6">
        <v>31</v>
      </c>
      <c r="AM831" s="6">
        <v>0</v>
      </c>
      <c r="AN831" s="6">
        <v>14</v>
      </c>
      <c r="AO831" s="6">
        <v>0</v>
      </c>
      <c r="AP831" s="6">
        <v>0</v>
      </c>
      <c r="AQ831" s="6">
        <v>4</v>
      </c>
      <c r="AR831" s="6">
        <v>0</v>
      </c>
      <c r="AS831" s="6">
        <v>0</v>
      </c>
      <c r="AT831" s="138">
        <v>0</v>
      </c>
      <c r="AU831" s="138">
        <v>0</v>
      </c>
      <c r="AV831" s="138">
        <v>0</v>
      </c>
      <c r="AW831" s="138">
        <v>0</v>
      </c>
      <c r="AX831" s="138">
        <v>0</v>
      </c>
      <c r="AY831" s="6">
        <v>0</v>
      </c>
      <c r="AZ831" s="6">
        <v>0</v>
      </c>
      <c r="BA831" s="6">
        <v>0</v>
      </c>
      <c r="BB831" s="6">
        <v>0</v>
      </c>
      <c r="BC831" s="6">
        <v>11</v>
      </c>
      <c r="BD831" s="6">
        <v>25.581395348837212</v>
      </c>
      <c r="BE831" s="6">
        <v>0</v>
      </c>
      <c r="BF831" s="6">
        <v>0</v>
      </c>
      <c r="BG831" s="6">
        <v>0</v>
      </c>
      <c r="BH831" s="6">
        <v>0</v>
      </c>
      <c r="BI831" s="6">
        <v>5</v>
      </c>
      <c r="BJ831" s="6">
        <v>45.454545454545453</v>
      </c>
      <c r="BK831" s="6">
        <v>0</v>
      </c>
    </row>
    <row r="832" spans="1:63" x14ac:dyDescent="0.35">
      <c r="A832" s="28">
        <v>826</v>
      </c>
      <c r="C832" s="18" t="s">
        <v>135</v>
      </c>
      <c r="D832" s="15">
        <v>129</v>
      </c>
      <c r="E832" s="19">
        <v>0</v>
      </c>
      <c r="F832" s="19">
        <v>0</v>
      </c>
      <c r="G832" s="19">
        <v>0</v>
      </c>
      <c r="H832" s="19">
        <v>81</v>
      </c>
      <c r="I832" s="19">
        <v>40</v>
      </c>
      <c r="J832" s="20">
        <v>48.062015503875969</v>
      </c>
      <c r="K832" s="20">
        <v>0</v>
      </c>
      <c r="L832" s="20">
        <v>0</v>
      </c>
      <c r="M832" s="19">
        <v>0</v>
      </c>
      <c r="N832" s="20">
        <v>0</v>
      </c>
      <c r="O832" s="20">
        <v>5</v>
      </c>
      <c r="P832" s="20">
        <v>100</v>
      </c>
      <c r="Q832" s="20">
        <v>37.704918032786885</v>
      </c>
      <c r="R832" s="19">
        <v>0</v>
      </c>
      <c r="S832" s="19">
        <v>0</v>
      </c>
      <c r="T832" s="19">
        <v>0</v>
      </c>
      <c r="U832" s="20">
        <v>0</v>
      </c>
      <c r="V832" s="19">
        <v>0</v>
      </c>
      <c r="W832" s="118">
        <v>0</v>
      </c>
      <c r="X832" s="118">
        <v>0</v>
      </c>
      <c r="Y832" s="118">
        <v>0</v>
      </c>
      <c r="Z832" s="20">
        <v>33.333333333333329</v>
      </c>
      <c r="AA832" s="20">
        <v>40.74074074074074</v>
      </c>
      <c r="AB832" s="19">
        <v>3</v>
      </c>
      <c r="AC832" s="20">
        <v>5.1724137931034484</v>
      </c>
      <c r="AD832" s="20">
        <v>77.5</v>
      </c>
      <c r="AE832" s="20">
        <v>55.319148936170215</v>
      </c>
      <c r="AF832" s="20">
        <v>0</v>
      </c>
      <c r="AG832" s="20">
        <v>67.901234567901241</v>
      </c>
      <c r="AH832" s="20">
        <v>41.379310344827587</v>
      </c>
      <c r="AI832" s="20">
        <v>44.827586206896555</v>
      </c>
      <c r="AJ832" s="3">
        <v>725</v>
      </c>
      <c r="AK832" s="6">
        <v>0</v>
      </c>
      <c r="AL832" s="6">
        <v>103</v>
      </c>
      <c r="AM832" s="6">
        <v>0</v>
      </c>
      <c r="AN832" s="6">
        <v>4</v>
      </c>
      <c r="AO832" s="6">
        <v>0</v>
      </c>
      <c r="AP832" s="6">
        <v>0</v>
      </c>
      <c r="AQ832" s="6">
        <v>10</v>
      </c>
      <c r="AR832" s="6">
        <v>0</v>
      </c>
      <c r="AS832" s="6">
        <v>0</v>
      </c>
      <c r="AT832" s="138">
        <v>0</v>
      </c>
      <c r="AU832" s="138">
        <v>0</v>
      </c>
      <c r="AV832" s="138">
        <v>0</v>
      </c>
      <c r="AW832" s="138">
        <v>0</v>
      </c>
      <c r="AX832" s="138">
        <v>0</v>
      </c>
      <c r="AY832" s="6">
        <v>0</v>
      </c>
      <c r="AZ832" s="6">
        <v>0</v>
      </c>
      <c r="BA832" s="6">
        <v>0</v>
      </c>
      <c r="BB832" s="6">
        <v>4</v>
      </c>
      <c r="BC832" s="6">
        <v>8</v>
      </c>
      <c r="BD832" s="6">
        <v>6.1538461538461542</v>
      </c>
      <c r="BE832" s="6">
        <v>0</v>
      </c>
      <c r="BF832" s="6">
        <v>0</v>
      </c>
      <c r="BG832" s="6">
        <v>6</v>
      </c>
      <c r="BH832" s="6">
        <v>7.5</v>
      </c>
      <c r="BI832" s="6">
        <v>0</v>
      </c>
      <c r="BJ832" s="6">
        <v>0</v>
      </c>
      <c r="BK832" s="6">
        <v>0</v>
      </c>
    </row>
    <row r="833" spans="1:63" x14ac:dyDescent="0.35">
      <c r="A833" s="28">
        <v>827</v>
      </c>
      <c r="C833" s="18" t="s">
        <v>20</v>
      </c>
      <c r="D833" s="15">
        <v>225</v>
      </c>
      <c r="E833" s="19">
        <v>3</v>
      </c>
      <c r="F833" s="19">
        <v>18</v>
      </c>
      <c r="G833" s="19">
        <v>6</v>
      </c>
      <c r="H833" s="19">
        <v>149</v>
      </c>
      <c r="I833" s="19">
        <v>49</v>
      </c>
      <c r="J833" s="20">
        <v>58.666666666666664</v>
      </c>
      <c r="K833" s="20">
        <v>6</v>
      </c>
      <c r="L833" s="20">
        <v>9.5238095238095237</v>
      </c>
      <c r="M833" s="19">
        <v>0</v>
      </c>
      <c r="N833" s="20">
        <v>0</v>
      </c>
      <c r="O833" s="20">
        <v>11</v>
      </c>
      <c r="P833" s="20">
        <v>100</v>
      </c>
      <c r="Q833" s="20">
        <v>10.344827586206897</v>
      </c>
      <c r="R833" s="19">
        <v>0</v>
      </c>
      <c r="S833" s="19">
        <v>0</v>
      </c>
      <c r="T833" s="19">
        <v>0</v>
      </c>
      <c r="U833" s="20">
        <v>0</v>
      </c>
      <c r="V833" s="19">
        <v>0</v>
      </c>
      <c r="W833" s="118">
        <v>0</v>
      </c>
      <c r="X833" s="118">
        <v>0</v>
      </c>
      <c r="Y833" s="118">
        <v>0</v>
      </c>
      <c r="Z833" s="20">
        <v>15.254237288135593</v>
      </c>
      <c r="AA833" s="20">
        <v>72.881355932203391</v>
      </c>
      <c r="AB833" s="19">
        <v>4</v>
      </c>
      <c r="AC833" s="20">
        <v>3.5087719298245612</v>
      </c>
      <c r="AD833" s="20">
        <v>78.125</v>
      </c>
      <c r="AE833" s="20">
        <v>66.666666666666657</v>
      </c>
      <c r="AF833" s="20">
        <v>100</v>
      </c>
      <c r="AG833" s="20">
        <v>71.014492753623188</v>
      </c>
      <c r="AH833" s="20">
        <v>7.6190476190476195</v>
      </c>
      <c r="AI833" s="20">
        <v>67.61904761904762</v>
      </c>
      <c r="AJ833" s="3">
        <v>911.76470588235293</v>
      </c>
      <c r="AK833" s="6">
        <v>40</v>
      </c>
      <c r="AL833" s="6">
        <v>88</v>
      </c>
      <c r="AM833" s="6">
        <v>12</v>
      </c>
      <c r="AN833" s="6">
        <v>0</v>
      </c>
      <c r="AO833" s="6">
        <v>0</v>
      </c>
      <c r="AP833" s="6">
        <v>9</v>
      </c>
      <c r="AQ833" s="6">
        <v>62</v>
      </c>
      <c r="AR833" s="6">
        <v>15</v>
      </c>
      <c r="AS833" s="6">
        <v>6.756756756756757</v>
      </c>
      <c r="AT833" s="138">
        <v>0</v>
      </c>
      <c r="AU833" s="138">
        <v>0</v>
      </c>
      <c r="AV833" s="138">
        <v>0</v>
      </c>
      <c r="AW833" s="138">
        <v>0</v>
      </c>
      <c r="AX833" s="138">
        <v>0</v>
      </c>
      <c r="AY833" s="6">
        <v>10.31390134529148</v>
      </c>
      <c r="AZ833" s="6">
        <v>0</v>
      </c>
      <c r="BA833" s="6">
        <v>0</v>
      </c>
      <c r="BB833" s="6">
        <v>9</v>
      </c>
      <c r="BC833" s="6">
        <v>4</v>
      </c>
      <c r="BD833" s="6">
        <v>1.7777777777777777</v>
      </c>
      <c r="BE833" s="6">
        <v>0</v>
      </c>
      <c r="BF833" s="6">
        <v>0</v>
      </c>
      <c r="BG833" s="6">
        <v>3</v>
      </c>
      <c r="BH833" s="6">
        <v>2.0134228187919461</v>
      </c>
      <c r="BI833" s="6">
        <v>4</v>
      </c>
      <c r="BJ833" s="6">
        <v>7.2727272727272725</v>
      </c>
      <c r="BK833" s="6">
        <v>6</v>
      </c>
    </row>
    <row r="834" spans="1:63" x14ac:dyDescent="0.35">
      <c r="A834" s="28">
        <v>828</v>
      </c>
      <c r="C834" s="18" t="s">
        <v>29</v>
      </c>
      <c r="D834" s="15">
        <v>39</v>
      </c>
      <c r="E834" s="19">
        <v>0</v>
      </c>
      <c r="F834" s="19">
        <v>0</v>
      </c>
      <c r="G834" s="19">
        <v>0</v>
      </c>
      <c r="H834" s="19">
        <v>32</v>
      </c>
      <c r="I834" s="19">
        <v>7</v>
      </c>
      <c r="J834" s="20">
        <v>56.410256410256409</v>
      </c>
      <c r="K834" s="20">
        <v>0</v>
      </c>
      <c r="L834" s="20">
        <v>0</v>
      </c>
      <c r="M834" s="19">
        <v>0</v>
      </c>
      <c r="N834" s="20">
        <v>0</v>
      </c>
      <c r="O834" s="20">
        <v>0</v>
      </c>
      <c r="P834" s="20">
        <v>0</v>
      </c>
      <c r="Q834" s="20">
        <v>22.727272727272727</v>
      </c>
      <c r="R834" s="19">
        <v>0</v>
      </c>
      <c r="S834" s="19">
        <v>0</v>
      </c>
      <c r="T834" s="19">
        <v>0</v>
      </c>
      <c r="U834" s="20">
        <v>0</v>
      </c>
      <c r="V834" s="19">
        <v>0</v>
      </c>
      <c r="W834" s="118">
        <v>0</v>
      </c>
      <c r="X834" s="118">
        <v>0</v>
      </c>
      <c r="Y834" s="118">
        <v>0</v>
      </c>
      <c r="Z834" s="20">
        <v>25</v>
      </c>
      <c r="AA834" s="20">
        <v>50</v>
      </c>
      <c r="AB834" s="19">
        <v>0</v>
      </c>
      <c r="AC834" s="20">
        <v>0</v>
      </c>
      <c r="AD834" s="20">
        <v>76.470588235294116</v>
      </c>
      <c r="AE834" s="20">
        <v>66.666666666666657</v>
      </c>
      <c r="AF834" s="20">
        <v>0</v>
      </c>
      <c r="AG834" s="20">
        <v>67.64705882352942</v>
      </c>
      <c r="AH834" s="20">
        <v>20</v>
      </c>
      <c r="AI834" s="20">
        <v>40</v>
      </c>
      <c r="AJ834" s="3">
        <v>810</v>
      </c>
      <c r="AK834" s="6">
        <v>0</v>
      </c>
      <c r="AL834" s="6">
        <v>26</v>
      </c>
      <c r="AM834" s="6">
        <v>6</v>
      </c>
      <c r="AN834" s="6">
        <v>0</v>
      </c>
      <c r="AO834" s="6">
        <v>0</v>
      </c>
      <c r="AP834" s="6">
        <v>0</v>
      </c>
      <c r="AQ834" s="6">
        <v>3</v>
      </c>
      <c r="AR834" s="6">
        <v>5</v>
      </c>
      <c r="AS834" s="6">
        <v>11.904761904761903</v>
      </c>
      <c r="AT834" s="138">
        <v>0</v>
      </c>
      <c r="AU834" s="138">
        <v>0</v>
      </c>
      <c r="AV834" s="138">
        <v>0</v>
      </c>
      <c r="AW834" s="138">
        <v>0</v>
      </c>
      <c r="AX834" s="138">
        <v>0</v>
      </c>
      <c r="AY834" s="6">
        <v>10</v>
      </c>
      <c r="AZ834" s="6">
        <v>0</v>
      </c>
      <c r="BA834" s="6">
        <v>0</v>
      </c>
      <c r="BB834" s="6">
        <v>0</v>
      </c>
      <c r="BC834" s="6">
        <v>0</v>
      </c>
      <c r="BD834" s="6">
        <v>0</v>
      </c>
      <c r="BE834" s="6">
        <v>0</v>
      </c>
      <c r="BF834" s="6">
        <v>0</v>
      </c>
      <c r="BG834" s="6">
        <v>0</v>
      </c>
      <c r="BH834" s="6">
        <v>0</v>
      </c>
      <c r="BI834" s="6">
        <v>0</v>
      </c>
      <c r="BJ834" s="6">
        <v>0</v>
      </c>
      <c r="BK834" s="6">
        <v>0</v>
      </c>
    </row>
    <row r="835" spans="1:63" x14ac:dyDescent="0.35">
      <c r="A835" s="28">
        <v>829</v>
      </c>
      <c r="C835" s="18" t="s">
        <v>24</v>
      </c>
      <c r="D835" s="15">
        <v>32</v>
      </c>
      <c r="E835" s="19">
        <v>0</v>
      </c>
      <c r="F835" s="19">
        <v>3</v>
      </c>
      <c r="G835" s="19">
        <v>0</v>
      </c>
      <c r="H835" s="19">
        <v>27</v>
      </c>
      <c r="I835" s="19">
        <v>0</v>
      </c>
      <c r="J835" s="20">
        <v>40.625</v>
      </c>
      <c r="K835" s="20">
        <v>0</v>
      </c>
      <c r="L835" s="20">
        <v>0</v>
      </c>
      <c r="M835" s="19">
        <v>0</v>
      </c>
      <c r="N835" s="20">
        <v>0</v>
      </c>
      <c r="O835" s="20">
        <v>0</v>
      </c>
      <c r="P835" s="20">
        <v>0</v>
      </c>
      <c r="Q835" s="20">
        <v>0</v>
      </c>
      <c r="R835" s="19">
        <v>0</v>
      </c>
      <c r="S835" s="19">
        <v>0</v>
      </c>
      <c r="T835" s="19">
        <v>0</v>
      </c>
      <c r="U835" s="20">
        <v>0</v>
      </c>
      <c r="V835" s="19">
        <v>0</v>
      </c>
      <c r="W835" s="118">
        <v>0</v>
      </c>
      <c r="X835" s="118">
        <v>0</v>
      </c>
      <c r="Y835" s="118">
        <v>0</v>
      </c>
      <c r="Z835" s="20">
        <v>23.809523809523807</v>
      </c>
      <c r="AA835" s="20">
        <v>47.619047619047613</v>
      </c>
      <c r="AB835" s="19">
        <v>3</v>
      </c>
      <c r="AC835" s="20">
        <v>13.043478260869565</v>
      </c>
      <c r="AD835" s="20">
        <v>76.470588235294116</v>
      </c>
      <c r="AE835" s="20">
        <v>100</v>
      </c>
      <c r="AF835" s="20">
        <v>100</v>
      </c>
      <c r="AG835" s="20">
        <v>78.94736842105263</v>
      </c>
      <c r="AH835" s="20">
        <v>38.095238095238095</v>
      </c>
      <c r="AI835" s="20">
        <v>33.333333333333329</v>
      </c>
      <c r="AJ835" s="3">
        <v>1055.5555555555557</v>
      </c>
      <c r="AK835" s="6">
        <v>0</v>
      </c>
      <c r="AL835" s="6">
        <v>0</v>
      </c>
      <c r="AM835" s="6">
        <v>0</v>
      </c>
      <c r="AN835" s="6">
        <v>25</v>
      </c>
      <c r="AO835" s="6">
        <v>0</v>
      </c>
      <c r="AP835" s="6">
        <v>0</v>
      </c>
      <c r="AQ835" s="6">
        <v>0</v>
      </c>
      <c r="AR835" s="6">
        <v>12</v>
      </c>
      <c r="AS835" s="6">
        <v>44.444444444444443</v>
      </c>
      <c r="AT835" s="138">
        <v>0</v>
      </c>
      <c r="AU835" s="138">
        <v>0</v>
      </c>
      <c r="AV835" s="138">
        <v>1</v>
      </c>
      <c r="AW835" s="138">
        <v>0</v>
      </c>
      <c r="AX835" s="138">
        <v>1</v>
      </c>
      <c r="AY835" s="6">
        <v>26.666666666666668</v>
      </c>
      <c r="AZ835" s="6">
        <v>0</v>
      </c>
      <c r="BA835" s="6">
        <v>0</v>
      </c>
      <c r="BB835" s="6">
        <v>0</v>
      </c>
      <c r="BC835" s="6">
        <v>0</v>
      </c>
      <c r="BD835" s="6">
        <v>0</v>
      </c>
      <c r="BE835" s="6">
        <v>0</v>
      </c>
      <c r="BF835" s="6">
        <v>0</v>
      </c>
      <c r="BG835" s="6">
        <v>0</v>
      </c>
      <c r="BH835" s="6">
        <v>0</v>
      </c>
      <c r="BI835" s="6">
        <v>0</v>
      </c>
      <c r="BJ835" s="6">
        <v>0</v>
      </c>
      <c r="BK835" s="6">
        <v>0</v>
      </c>
    </row>
    <row r="836" spans="1:63" x14ac:dyDescent="0.35">
      <c r="A836" s="28">
        <v>830</v>
      </c>
      <c r="C836" s="18" t="s">
        <v>21</v>
      </c>
      <c r="D836" s="15">
        <v>105</v>
      </c>
      <c r="E836" s="19">
        <v>0</v>
      </c>
      <c r="F836" s="19">
        <v>7</v>
      </c>
      <c r="G836" s="19">
        <v>10</v>
      </c>
      <c r="H836" s="19">
        <v>76</v>
      </c>
      <c r="I836" s="19">
        <v>11</v>
      </c>
      <c r="J836" s="20">
        <v>71.428571428571431</v>
      </c>
      <c r="K836" s="20">
        <v>0</v>
      </c>
      <c r="L836" s="20">
        <v>0</v>
      </c>
      <c r="M836" s="19">
        <v>3</v>
      </c>
      <c r="N836" s="20">
        <v>100</v>
      </c>
      <c r="O836" s="20">
        <v>5</v>
      </c>
      <c r="P836" s="20">
        <v>100</v>
      </c>
      <c r="Q836" s="20">
        <v>17.82178217821782</v>
      </c>
      <c r="R836" s="19">
        <v>0</v>
      </c>
      <c r="S836" s="19">
        <v>0</v>
      </c>
      <c r="T836" s="19">
        <v>0</v>
      </c>
      <c r="U836" s="20">
        <v>0</v>
      </c>
      <c r="V836" s="19">
        <v>0</v>
      </c>
      <c r="W836" s="118">
        <v>0</v>
      </c>
      <c r="X836" s="118">
        <v>0</v>
      </c>
      <c r="Y836" s="118">
        <v>0</v>
      </c>
      <c r="Z836" s="20">
        <v>30</v>
      </c>
      <c r="AA836" s="20">
        <v>38</v>
      </c>
      <c r="AB836" s="19">
        <v>11</v>
      </c>
      <c r="AC836" s="20">
        <v>15.068493150684931</v>
      </c>
      <c r="AD836" s="20">
        <v>100</v>
      </c>
      <c r="AE836" s="20">
        <v>71.186440677966104</v>
      </c>
      <c r="AF836" s="20">
        <v>66.666666666666657</v>
      </c>
      <c r="AG836" s="20">
        <v>79.411764705882348</v>
      </c>
      <c r="AH836" s="20">
        <v>25.423728813559322</v>
      </c>
      <c r="AI836" s="20">
        <v>35.593220338983052</v>
      </c>
      <c r="AJ836" s="3">
        <v>759.09090909090912</v>
      </c>
      <c r="AK836" s="6">
        <v>0</v>
      </c>
      <c r="AL836" s="6">
        <v>96</v>
      </c>
      <c r="AM836" s="6">
        <v>0</v>
      </c>
      <c r="AN836" s="6">
        <v>0</v>
      </c>
      <c r="AO836" s="6">
        <v>0</v>
      </c>
      <c r="AP836" s="6">
        <v>0</v>
      </c>
      <c r="AQ836" s="6">
        <v>8</v>
      </c>
      <c r="AR836" s="6">
        <v>17</v>
      </c>
      <c r="AS836" s="6">
        <v>16.831683168316832</v>
      </c>
      <c r="AT836" s="138">
        <v>1</v>
      </c>
      <c r="AU836" s="138">
        <v>0</v>
      </c>
      <c r="AV836" s="138">
        <v>0</v>
      </c>
      <c r="AW836" s="138">
        <v>0</v>
      </c>
      <c r="AX836" s="138">
        <v>1</v>
      </c>
      <c r="AY836" s="6">
        <v>8.2474226804123703</v>
      </c>
      <c r="AZ836" s="6">
        <v>0</v>
      </c>
      <c r="BA836" s="6">
        <v>0</v>
      </c>
      <c r="BB836" s="6">
        <v>0</v>
      </c>
      <c r="BC836" s="6">
        <v>0</v>
      </c>
      <c r="BD836" s="6">
        <v>0</v>
      </c>
      <c r="BE836" s="6">
        <v>0</v>
      </c>
      <c r="BF836" s="6">
        <v>0</v>
      </c>
      <c r="BG836" s="6">
        <v>0</v>
      </c>
      <c r="BH836" s="6">
        <v>0</v>
      </c>
      <c r="BI836" s="6">
        <v>0</v>
      </c>
      <c r="BJ836" s="6">
        <v>0</v>
      </c>
      <c r="BK836" s="6">
        <v>10</v>
      </c>
    </row>
    <row r="837" spans="1:63" x14ac:dyDescent="0.35">
      <c r="A837" s="28">
        <v>831</v>
      </c>
      <c r="C837" s="18" t="s">
        <v>9</v>
      </c>
      <c r="D837" s="15">
        <v>73</v>
      </c>
      <c r="E837" s="19">
        <v>0</v>
      </c>
      <c r="F837" s="19">
        <v>3</v>
      </c>
      <c r="G837" s="19">
        <v>0</v>
      </c>
      <c r="H837" s="19">
        <v>52</v>
      </c>
      <c r="I837" s="19">
        <v>18</v>
      </c>
      <c r="J837" s="20">
        <v>67.123287671232873</v>
      </c>
      <c r="K837" s="20">
        <v>3</v>
      </c>
      <c r="L837" s="20">
        <v>11.538461538461538</v>
      </c>
      <c r="M837" s="19">
        <v>0</v>
      </c>
      <c r="N837" s="20">
        <v>0</v>
      </c>
      <c r="O837" s="20">
        <v>0</v>
      </c>
      <c r="P837" s="20">
        <v>0</v>
      </c>
      <c r="Q837" s="20">
        <v>12.5</v>
      </c>
      <c r="R837" s="19">
        <v>0</v>
      </c>
      <c r="S837" s="19">
        <v>0</v>
      </c>
      <c r="T837" s="19">
        <v>0</v>
      </c>
      <c r="U837" s="20">
        <v>0</v>
      </c>
      <c r="V837" s="19">
        <v>0</v>
      </c>
      <c r="W837" s="118">
        <v>0</v>
      </c>
      <c r="X837" s="118">
        <v>0</v>
      </c>
      <c r="Y837" s="118">
        <v>0</v>
      </c>
      <c r="Z837" s="20">
        <v>18.518518518518519</v>
      </c>
      <c r="AA837" s="20">
        <v>62.962962962962962</v>
      </c>
      <c r="AB837" s="19">
        <v>0</v>
      </c>
      <c r="AC837" s="20">
        <v>0</v>
      </c>
      <c r="AD837" s="20">
        <v>100</v>
      </c>
      <c r="AE837" s="20">
        <v>79.487179487179489</v>
      </c>
      <c r="AF837" s="20">
        <v>0</v>
      </c>
      <c r="AG837" s="20">
        <v>82.692307692307693</v>
      </c>
      <c r="AH837" s="20">
        <v>15.555555555555555</v>
      </c>
      <c r="AI837" s="20">
        <v>68.888888888888886</v>
      </c>
      <c r="AJ837" s="3">
        <v>612.5</v>
      </c>
      <c r="AK837" s="6">
        <v>0</v>
      </c>
      <c r="AL837" s="6">
        <v>49</v>
      </c>
      <c r="AM837" s="6">
        <v>0</v>
      </c>
      <c r="AN837" s="6">
        <v>0</v>
      </c>
      <c r="AO837" s="6">
        <v>0</v>
      </c>
      <c r="AP837" s="6">
        <v>0</v>
      </c>
      <c r="AQ837" s="6">
        <v>16</v>
      </c>
      <c r="AR837" s="6">
        <v>3</v>
      </c>
      <c r="AS837" s="6">
        <v>4.2857142857142856</v>
      </c>
      <c r="AT837" s="138">
        <v>0</v>
      </c>
      <c r="AU837" s="138">
        <v>0</v>
      </c>
      <c r="AV837" s="138">
        <v>0</v>
      </c>
      <c r="AW837" s="138">
        <v>0</v>
      </c>
      <c r="AX837" s="138">
        <v>0</v>
      </c>
      <c r="AY837" s="6">
        <v>0</v>
      </c>
      <c r="AZ837" s="6">
        <v>0</v>
      </c>
      <c r="BA837" s="6">
        <v>0</v>
      </c>
      <c r="BB837" s="6">
        <v>0</v>
      </c>
      <c r="BC837" s="6">
        <v>3</v>
      </c>
      <c r="BD837" s="6">
        <v>4.1666666666666661</v>
      </c>
      <c r="BE837" s="6">
        <v>0</v>
      </c>
      <c r="BF837" s="6">
        <v>0</v>
      </c>
      <c r="BG837" s="6">
        <v>0</v>
      </c>
      <c r="BH837" s="6">
        <v>0</v>
      </c>
      <c r="BI837" s="6">
        <v>6</v>
      </c>
      <c r="BJ837" s="6">
        <v>31.578947368421051</v>
      </c>
      <c r="BK837" s="6">
        <v>0</v>
      </c>
    </row>
    <row r="838" spans="1:63" x14ac:dyDescent="0.35">
      <c r="A838" s="28">
        <v>832</v>
      </c>
      <c r="C838" s="18" t="s">
        <v>3</v>
      </c>
      <c r="D838" s="15">
        <v>0</v>
      </c>
      <c r="E838" s="19">
        <v>0</v>
      </c>
      <c r="F838" s="19">
        <v>0</v>
      </c>
      <c r="G838" s="19">
        <v>0</v>
      </c>
      <c r="H838" s="19">
        <v>0</v>
      </c>
      <c r="I838" s="19">
        <v>0</v>
      </c>
      <c r="J838" s="20">
        <v>0</v>
      </c>
      <c r="K838" s="20">
        <v>0</v>
      </c>
      <c r="L838" s="20">
        <v>0</v>
      </c>
      <c r="M838" s="19">
        <v>0</v>
      </c>
      <c r="N838" s="20">
        <v>0</v>
      </c>
      <c r="O838" s="20">
        <v>0</v>
      </c>
      <c r="P838" s="20">
        <v>0</v>
      </c>
      <c r="Q838" s="20">
        <v>0</v>
      </c>
      <c r="R838" s="19">
        <v>0</v>
      </c>
      <c r="S838" s="19">
        <v>0</v>
      </c>
      <c r="T838" s="19">
        <v>0</v>
      </c>
      <c r="U838" s="20">
        <v>0</v>
      </c>
      <c r="V838" s="19">
        <v>0</v>
      </c>
      <c r="W838" s="118">
        <v>0</v>
      </c>
      <c r="X838" s="118">
        <v>0</v>
      </c>
      <c r="Y838" s="118">
        <v>0</v>
      </c>
      <c r="Z838" s="20">
        <v>0</v>
      </c>
      <c r="AA838" s="20">
        <v>0</v>
      </c>
      <c r="AB838" s="19">
        <v>0</v>
      </c>
      <c r="AC838" s="20">
        <v>0</v>
      </c>
      <c r="AD838" s="20">
        <v>0</v>
      </c>
      <c r="AE838" s="20">
        <v>0</v>
      </c>
      <c r="AF838" s="20">
        <v>0</v>
      </c>
      <c r="AG838" s="20">
        <v>0</v>
      </c>
      <c r="AH838" s="20">
        <v>0</v>
      </c>
      <c r="AI838" s="20">
        <v>0</v>
      </c>
      <c r="AJ838" s="3">
        <v>0</v>
      </c>
      <c r="AK838" s="6">
        <v>0</v>
      </c>
      <c r="AL838" s="6">
        <v>0</v>
      </c>
      <c r="AM838" s="6">
        <v>0</v>
      </c>
      <c r="AN838" s="6">
        <v>0</v>
      </c>
      <c r="AO838" s="6">
        <v>0</v>
      </c>
      <c r="AP838" s="6">
        <v>0</v>
      </c>
      <c r="AQ838" s="6">
        <v>0</v>
      </c>
      <c r="AR838" s="6">
        <v>0</v>
      </c>
      <c r="AS838" s="6">
        <v>0</v>
      </c>
      <c r="AT838" s="138">
        <v>0</v>
      </c>
      <c r="AU838" s="138">
        <v>0</v>
      </c>
      <c r="AV838" s="138">
        <v>0</v>
      </c>
      <c r="AW838" s="138">
        <v>0</v>
      </c>
      <c r="AX838" s="138">
        <v>0</v>
      </c>
      <c r="AY838" s="6">
        <v>0</v>
      </c>
      <c r="AZ838" s="6">
        <v>0</v>
      </c>
      <c r="BA838" s="6">
        <v>0</v>
      </c>
      <c r="BB838" s="6">
        <v>0</v>
      </c>
      <c r="BC838" s="6">
        <v>0</v>
      </c>
      <c r="BD838" s="6">
        <v>0</v>
      </c>
      <c r="BE838" s="6">
        <v>0</v>
      </c>
      <c r="BF838" s="6">
        <v>0</v>
      </c>
      <c r="BG838" s="6">
        <v>0</v>
      </c>
      <c r="BH838" s="6">
        <v>0</v>
      </c>
      <c r="BI838" s="6">
        <v>0</v>
      </c>
      <c r="BJ838" s="6">
        <v>0</v>
      </c>
      <c r="BK838" s="6">
        <v>0</v>
      </c>
    </row>
    <row r="839" spans="1:63" x14ac:dyDescent="0.35">
      <c r="A839" s="28">
        <v>833</v>
      </c>
      <c r="C839" s="18" t="s">
        <v>280</v>
      </c>
      <c r="D839" s="15">
        <v>82</v>
      </c>
      <c r="E839" s="19">
        <v>3</v>
      </c>
      <c r="F839" s="19">
        <v>16</v>
      </c>
      <c r="G839" s="19">
        <v>12</v>
      </c>
      <c r="H839" s="19">
        <v>39</v>
      </c>
      <c r="I839" s="19">
        <v>10</v>
      </c>
      <c r="J839" s="20">
        <v>51.219512195121951</v>
      </c>
      <c r="K839" s="20">
        <v>0</v>
      </c>
      <c r="L839" s="20">
        <v>0</v>
      </c>
      <c r="M839" s="19">
        <v>0</v>
      </c>
      <c r="N839" s="20">
        <v>0</v>
      </c>
      <c r="O839" s="20">
        <v>0</v>
      </c>
      <c r="P839" s="20">
        <v>0</v>
      </c>
      <c r="Q839" s="20">
        <v>13.846153846153847</v>
      </c>
      <c r="R839" s="19">
        <v>0</v>
      </c>
      <c r="S839" s="19">
        <v>0</v>
      </c>
      <c r="T839" s="19">
        <v>0</v>
      </c>
      <c r="U839" s="20">
        <v>0</v>
      </c>
      <c r="V839" s="19">
        <v>0</v>
      </c>
      <c r="W839" s="118">
        <v>0</v>
      </c>
      <c r="X839" s="118">
        <v>0</v>
      </c>
      <c r="Y839" s="118">
        <v>0</v>
      </c>
      <c r="Z839" s="20">
        <v>0</v>
      </c>
      <c r="AA839" s="20">
        <v>100</v>
      </c>
      <c r="AB839" s="19">
        <v>3</v>
      </c>
      <c r="AC839" s="20">
        <v>7.5</v>
      </c>
      <c r="AD839" s="20">
        <v>100</v>
      </c>
      <c r="AE839" s="20">
        <v>60.869565217391312</v>
      </c>
      <c r="AF839" s="20">
        <v>0</v>
      </c>
      <c r="AG839" s="20">
        <v>71.428571428571431</v>
      </c>
      <c r="AH839" s="20">
        <v>25</v>
      </c>
      <c r="AI839" s="20">
        <v>50</v>
      </c>
      <c r="AJ839" s="3">
        <v>541.66666666666663</v>
      </c>
      <c r="AK839" s="6">
        <v>12</v>
      </c>
      <c r="AL839" s="6">
        <v>44</v>
      </c>
      <c r="AM839" s="6">
        <v>0</v>
      </c>
      <c r="AN839" s="6">
        <v>6</v>
      </c>
      <c r="AO839" s="6">
        <v>0</v>
      </c>
      <c r="AP839" s="6">
        <v>0</v>
      </c>
      <c r="AQ839" s="6">
        <v>16</v>
      </c>
      <c r="AR839" s="6">
        <v>4</v>
      </c>
      <c r="AS839" s="6">
        <v>5.3333333333333339</v>
      </c>
      <c r="AT839" s="138">
        <v>0</v>
      </c>
      <c r="AU839" s="138">
        <v>0</v>
      </c>
      <c r="AV839" s="138">
        <v>0</v>
      </c>
      <c r="AW839" s="138">
        <v>0</v>
      </c>
      <c r="AX839" s="138">
        <v>0</v>
      </c>
      <c r="AY839" s="6">
        <v>10.256410256410255</v>
      </c>
      <c r="AZ839" s="6">
        <v>0</v>
      </c>
      <c r="BA839" s="6">
        <v>0</v>
      </c>
      <c r="BB839" s="6">
        <v>5</v>
      </c>
      <c r="BC839" s="6">
        <v>0</v>
      </c>
      <c r="BD839" s="6">
        <v>0</v>
      </c>
      <c r="BE839" s="6">
        <v>0</v>
      </c>
      <c r="BF839" s="6">
        <v>0</v>
      </c>
      <c r="BG839" s="6">
        <v>0</v>
      </c>
      <c r="BH839" s="6">
        <v>0</v>
      </c>
      <c r="BI839" s="6">
        <v>0</v>
      </c>
      <c r="BJ839" s="6">
        <v>0</v>
      </c>
      <c r="BK839" s="6">
        <v>12</v>
      </c>
    </row>
    <row r="840" spans="1:63" x14ac:dyDescent="0.35">
      <c r="A840" s="28">
        <v>834</v>
      </c>
      <c r="C840" s="18" t="s">
        <v>28</v>
      </c>
      <c r="D840" s="15">
        <v>5</v>
      </c>
      <c r="E840" s="19">
        <v>0</v>
      </c>
      <c r="F840" s="19">
        <v>0</v>
      </c>
      <c r="G840" s="19">
        <v>0</v>
      </c>
      <c r="H840" s="19">
        <v>5</v>
      </c>
      <c r="I840" s="19">
        <v>0</v>
      </c>
      <c r="J840" s="20">
        <v>100</v>
      </c>
      <c r="K840" s="20">
        <v>0</v>
      </c>
      <c r="L840" s="20">
        <v>0</v>
      </c>
      <c r="M840" s="19">
        <v>0</v>
      </c>
      <c r="N840" s="20">
        <v>0</v>
      </c>
      <c r="O840" s="20">
        <v>0</v>
      </c>
      <c r="P840" s="20">
        <v>0</v>
      </c>
      <c r="Q840" s="20">
        <v>100</v>
      </c>
      <c r="R840" s="19">
        <v>0</v>
      </c>
      <c r="S840" s="19">
        <v>0</v>
      </c>
      <c r="T840" s="19">
        <v>0</v>
      </c>
      <c r="U840" s="20">
        <v>0</v>
      </c>
      <c r="V840" s="19">
        <v>0</v>
      </c>
      <c r="W840" s="20">
        <v>0</v>
      </c>
      <c r="X840" s="19">
        <v>0</v>
      </c>
      <c r="Y840" s="20">
        <v>0</v>
      </c>
      <c r="Z840" s="20">
        <v>0</v>
      </c>
      <c r="AA840" s="20">
        <v>0</v>
      </c>
      <c r="AB840" s="19">
        <v>0</v>
      </c>
      <c r="AC840" s="20">
        <v>0</v>
      </c>
      <c r="AD840" s="20">
        <v>0</v>
      </c>
      <c r="AE840" s="20">
        <v>0</v>
      </c>
      <c r="AF840" s="20">
        <v>0</v>
      </c>
      <c r="AG840" s="20">
        <v>0</v>
      </c>
      <c r="AH840" s="20">
        <v>0</v>
      </c>
      <c r="AI840" s="20">
        <v>0</v>
      </c>
      <c r="AJ840" s="3">
        <v>0</v>
      </c>
      <c r="AK840" s="6">
        <v>0</v>
      </c>
      <c r="AL840" s="6">
        <v>0</v>
      </c>
      <c r="AM840" s="6">
        <v>0</v>
      </c>
      <c r="AN840" s="6">
        <v>5</v>
      </c>
      <c r="AO840" s="6">
        <v>0</v>
      </c>
      <c r="AP840" s="6">
        <v>0</v>
      </c>
      <c r="AQ840" s="6">
        <v>0</v>
      </c>
      <c r="AR840" s="6">
        <v>5</v>
      </c>
      <c r="AS840" s="6">
        <v>100</v>
      </c>
      <c r="AT840" s="138">
        <v>0</v>
      </c>
      <c r="AU840" s="138">
        <v>0</v>
      </c>
      <c r="AV840" s="138">
        <v>0</v>
      </c>
      <c r="AW840" s="138">
        <v>0</v>
      </c>
      <c r="AX840" s="138">
        <v>0</v>
      </c>
      <c r="AY840" s="6">
        <v>100</v>
      </c>
      <c r="AZ840" s="6">
        <v>0</v>
      </c>
      <c r="BA840" s="6">
        <v>0</v>
      </c>
      <c r="BB840" s="6">
        <v>0</v>
      </c>
      <c r="BC840" s="6">
        <v>5</v>
      </c>
      <c r="BD840" s="6">
        <v>100</v>
      </c>
      <c r="BE840" s="6">
        <v>0</v>
      </c>
      <c r="BF840" s="6">
        <v>0</v>
      </c>
      <c r="BG840" s="6">
        <v>5</v>
      </c>
      <c r="BH840" s="6">
        <v>100</v>
      </c>
      <c r="BI840" s="6">
        <v>0</v>
      </c>
      <c r="BJ840" s="6">
        <v>0</v>
      </c>
      <c r="BK840" s="6">
        <v>0</v>
      </c>
    </row>
    <row r="841" spans="1:63" x14ac:dyDescent="0.35">
      <c r="A841" s="28">
        <v>835</v>
      </c>
      <c r="C841" s="18" t="s">
        <v>25</v>
      </c>
      <c r="D841" s="15">
        <v>155</v>
      </c>
      <c r="E841" s="19">
        <v>0</v>
      </c>
      <c r="F841" s="19">
        <v>3</v>
      </c>
      <c r="G841" s="19">
        <v>9</v>
      </c>
      <c r="H841" s="19">
        <v>113</v>
      </c>
      <c r="I841" s="19">
        <v>30</v>
      </c>
      <c r="J841" s="20">
        <v>49.677419354838712</v>
      </c>
      <c r="K841" s="20">
        <v>0</v>
      </c>
      <c r="L841" s="20">
        <v>0</v>
      </c>
      <c r="M841" s="19">
        <v>0</v>
      </c>
      <c r="N841" s="20">
        <v>0</v>
      </c>
      <c r="O841" s="20">
        <v>6</v>
      </c>
      <c r="P841" s="20">
        <v>100</v>
      </c>
      <c r="Q841" s="20">
        <v>9.3333333333333339</v>
      </c>
      <c r="R841" s="19">
        <v>0</v>
      </c>
      <c r="S841" s="19">
        <v>0</v>
      </c>
      <c r="T841" s="19">
        <v>0</v>
      </c>
      <c r="U841" s="20">
        <v>0</v>
      </c>
      <c r="V841" s="19">
        <v>0</v>
      </c>
      <c r="W841" s="118">
        <v>0</v>
      </c>
      <c r="X841" s="118">
        <v>3</v>
      </c>
      <c r="Y841" s="118">
        <v>100</v>
      </c>
      <c r="Z841" s="118">
        <v>14.583333333333334</v>
      </c>
      <c r="AA841" s="118">
        <v>68.75</v>
      </c>
      <c r="AB841" s="19">
        <v>6</v>
      </c>
      <c r="AC841" s="20">
        <v>6.5217391304347823</v>
      </c>
      <c r="AD841" s="20">
        <v>90.566037735849065</v>
      </c>
      <c r="AE841" s="20">
        <v>66.129032258064512</v>
      </c>
      <c r="AF841" s="20">
        <v>100</v>
      </c>
      <c r="AG841" s="20">
        <v>76.19047619047619</v>
      </c>
      <c r="AH841" s="20">
        <v>14.285714285714285</v>
      </c>
      <c r="AI841" s="20">
        <v>52.380952380952387</v>
      </c>
      <c r="AJ841" s="3">
        <v>869.23076923076928</v>
      </c>
      <c r="AK841" s="6">
        <v>59</v>
      </c>
      <c r="AL841" s="6">
        <v>69</v>
      </c>
      <c r="AM841" s="6">
        <v>5</v>
      </c>
      <c r="AN841" s="6">
        <v>0</v>
      </c>
      <c r="AO841" s="6">
        <v>0</v>
      </c>
      <c r="AP841" s="6">
        <v>0</v>
      </c>
      <c r="AQ841" s="6">
        <v>12</v>
      </c>
      <c r="AR841" s="6">
        <v>14</v>
      </c>
      <c r="AS841" s="6">
        <v>9.3959731543624159</v>
      </c>
      <c r="AT841" s="138">
        <v>0</v>
      </c>
      <c r="AU841" s="138">
        <v>0</v>
      </c>
      <c r="AV841" s="138">
        <v>0</v>
      </c>
      <c r="AW841" s="138">
        <v>0</v>
      </c>
      <c r="AX841" s="138">
        <v>0</v>
      </c>
      <c r="AY841" s="6">
        <v>9.1549295774647899</v>
      </c>
      <c r="AZ841" s="6">
        <v>0</v>
      </c>
      <c r="BA841" s="6">
        <v>0</v>
      </c>
      <c r="BB841" s="6">
        <v>3</v>
      </c>
      <c r="BC841" s="6">
        <v>0</v>
      </c>
      <c r="BD841" s="6">
        <v>0</v>
      </c>
      <c r="BE841" s="6">
        <v>0</v>
      </c>
      <c r="BF841" s="6">
        <v>0</v>
      </c>
      <c r="BG841" s="6">
        <v>0</v>
      </c>
      <c r="BH841" s="6">
        <v>0</v>
      </c>
      <c r="BI841" s="6">
        <v>0</v>
      </c>
      <c r="BJ841" s="6">
        <v>0</v>
      </c>
      <c r="BK841" s="6">
        <v>9</v>
      </c>
    </row>
    <row r="842" spans="1:63" x14ac:dyDescent="0.35">
      <c r="A842" s="28">
        <v>836</v>
      </c>
      <c r="C842" s="18" t="s">
        <v>11</v>
      </c>
      <c r="D842" s="15">
        <v>7</v>
      </c>
      <c r="E842" s="19">
        <v>0</v>
      </c>
      <c r="F842" s="19">
        <v>0</v>
      </c>
      <c r="G842" s="19">
        <v>0</v>
      </c>
      <c r="H842" s="19">
        <v>3</v>
      </c>
      <c r="I842" s="19">
        <v>0</v>
      </c>
      <c r="J842" s="20">
        <v>42.857142857142854</v>
      </c>
      <c r="K842" s="20">
        <v>0</v>
      </c>
      <c r="L842" s="20">
        <v>0</v>
      </c>
      <c r="M842" s="19">
        <v>0</v>
      </c>
      <c r="N842" s="20">
        <v>0</v>
      </c>
      <c r="O842" s="20">
        <v>0</v>
      </c>
      <c r="P842" s="20">
        <v>0</v>
      </c>
      <c r="Q842" s="20">
        <v>0</v>
      </c>
      <c r="R842" s="19">
        <v>0</v>
      </c>
      <c r="S842" s="19">
        <v>0</v>
      </c>
      <c r="T842" s="19">
        <v>0</v>
      </c>
      <c r="U842" s="20">
        <v>0</v>
      </c>
      <c r="V842" s="19">
        <v>0</v>
      </c>
      <c r="W842" s="118">
        <v>0</v>
      </c>
      <c r="X842" s="118">
        <v>0</v>
      </c>
      <c r="Y842" s="118">
        <v>0</v>
      </c>
      <c r="Z842" s="20">
        <v>0</v>
      </c>
      <c r="AA842" s="20">
        <v>0</v>
      </c>
      <c r="AB842" s="19">
        <v>0</v>
      </c>
      <c r="AC842" s="20">
        <v>0</v>
      </c>
      <c r="AD842" s="20">
        <v>0</v>
      </c>
      <c r="AE842" s="20">
        <v>0</v>
      </c>
      <c r="AF842" s="20">
        <v>0</v>
      </c>
      <c r="AG842" s="20">
        <v>0</v>
      </c>
      <c r="AH842" s="20">
        <v>0</v>
      </c>
      <c r="AI842" s="20">
        <v>0</v>
      </c>
      <c r="AJ842" s="3">
        <v>75</v>
      </c>
      <c r="AK842" s="6">
        <v>0</v>
      </c>
      <c r="AL842" s="6">
        <v>7</v>
      </c>
      <c r="AM842" s="6">
        <v>0</v>
      </c>
      <c r="AN842" s="6">
        <v>0</v>
      </c>
      <c r="AO842" s="6">
        <v>0</v>
      </c>
      <c r="AP842" s="6">
        <v>0</v>
      </c>
      <c r="AQ842" s="6">
        <v>0</v>
      </c>
      <c r="AR842" s="6">
        <v>0</v>
      </c>
      <c r="AS842" s="6">
        <v>0</v>
      </c>
      <c r="AT842" s="138">
        <v>0</v>
      </c>
      <c r="AU842" s="138">
        <v>0</v>
      </c>
      <c r="AV842" s="138">
        <v>0</v>
      </c>
      <c r="AW842" s="138">
        <v>0</v>
      </c>
      <c r="AX842" s="138">
        <v>0</v>
      </c>
      <c r="AY842" s="6">
        <v>100</v>
      </c>
      <c r="AZ842" s="6">
        <v>0</v>
      </c>
      <c r="BA842" s="6">
        <v>0</v>
      </c>
      <c r="BB842" s="6">
        <v>0</v>
      </c>
      <c r="BC842" s="6">
        <v>0</v>
      </c>
      <c r="BD842" s="6">
        <v>0</v>
      </c>
      <c r="BE842" s="6">
        <v>0</v>
      </c>
      <c r="BF842" s="6">
        <v>0</v>
      </c>
      <c r="BG842" s="6">
        <v>0</v>
      </c>
      <c r="BH842" s="6">
        <v>0</v>
      </c>
      <c r="BI842" s="6">
        <v>0</v>
      </c>
      <c r="BJ842" s="6">
        <v>0</v>
      </c>
      <c r="BK842" s="6">
        <v>0</v>
      </c>
    </row>
    <row r="843" spans="1:63" x14ac:dyDescent="0.35">
      <c r="A843" s="28">
        <v>837</v>
      </c>
      <c r="C843" s="18" t="s">
        <v>281</v>
      </c>
      <c r="D843" s="15">
        <v>8</v>
      </c>
      <c r="E843" s="19">
        <v>0</v>
      </c>
      <c r="F843" s="19">
        <v>0</v>
      </c>
      <c r="G843" s="19">
        <v>0</v>
      </c>
      <c r="H843" s="19">
        <v>5</v>
      </c>
      <c r="I843" s="19">
        <v>3</v>
      </c>
      <c r="J843" s="20">
        <v>87.5</v>
      </c>
      <c r="K843" s="20">
        <v>0</v>
      </c>
      <c r="L843" s="20">
        <v>0</v>
      </c>
      <c r="M843" s="19">
        <v>0</v>
      </c>
      <c r="N843" s="20">
        <v>0</v>
      </c>
      <c r="O843" s="20">
        <v>0</v>
      </c>
      <c r="P843" s="20">
        <v>0</v>
      </c>
      <c r="Q843" s="20">
        <v>54.54545454545454</v>
      </c>
      <c r="R843" s="19">
        <v>0</v>
      </c>
      <c r="S843" s="19">
        <v>0</v>
      </c>
      <c r="T843" s="19">
        <v>0</v>
      </c>
      <c r="U843" s="20">
        <v>0</v>
      </c>
      <c r="V843" s="19">
        <v>0</v>
      </c>
      <c r="W843" s="118">
        <v>0</v>
      </c>
      <c r="X843" s="118">
        <v>0</v>
      </c>
      <c r="Y843" s="118">
        <v>0</v>
      </c>
      <c r="Z843" s="20">
        <v>0</v>
      </c>
      <c r="AA843" s="20">
        <v>0</v>
      </c>
      <c r="AB843" s="19">
        <v>0</v>
      </c>
      <c r="AC843" s="20">
        <v>0</v>
      </c>
      <c r="AD843" s="20">
        <v>0</v>
      </c>
      <c r="AE843" s="20">
        <v>100</v>
      </c>
      <c r="AF843" s="20">
        <v>0</v>
      </c>
      <c r="AG843" s="20">
        <v>100</v>
      </c>
      <c r="AH843" s="20">
        <v>0</v>
      </c>
      <c r="AI843" s="20">
        <v>0</v>
      </c>
      <c r="AJ843" s="3">
        <v>0</v>
      </c>
      <c r="AK843" s="6">
        <v>3</v>
      </c>
      <c r="AL843" s="6">
        <v>0</v>
      </c>
      <c r="AM843" s="6">
        <v>0</v>
      </c>
      <c r="AN843" s="6">
        <v>0</v>
      </c>
      <c r="AO843" s="6">
        <v>0</v>
      </c>
      <c r="AP843" s="6">
        <v>0</v>
      </c>
      <c r="AQ843" s="6">
        <v>0</v>
      </c>
      <c r="AR843" s="6">
        <v>0</v>
      </c>
      <c r="AS843" s="6">
        <v>0</v>
      </c>
      <c r="AT843" s="138"/>
      <c r="AU843" s="138"/>
      <c r="AV843" s="138"/>
      <c r="AW843" s="138"/>
      <c r="AX843" s="138"/>
      <c r="AY843" s="6">
        <v>0</v>
      </c>
      <c r="AZ843" s="6">
        <v>0</v>
      </c>
      <c r="BA843" s="6">
        <v>0</v>
      </c>
      <c r="BB843" s="6">
        <v>0</v>
      </c>
      <c r="BC843" s="6">
        <v>4</v>
      </c>
      <c r="BD843" s="6">
        <v>57.142857142857139</v>
      </c>
      <c r="BE843" s="6">
        <v>0</v>
      </c>
      <c r="BF843" s="6">
        <v>0</v>
      </c>
      <c r="BG843" s="6">
        <v>3</v>
      </c>
      <c r="BH843" s="6">
        <v>50</v>
      </c>
      <c r="BI843" s="6">
        <v>3</v>
      </c>
      <c r="BJ843" s="6">
        <v>100</v>
      </c>
      <c r="BK843" s="6">
        <v>0</v>
      </c>
    </row>
    <row r="844" spans="1:63" x14ac:dyDescent="0.35">
      <c r="A844" s="28">
        <v>838</v>
      </c>
      <c r="C844" s="18" t="s">
        <v>14</v>
      </c>
      <c r="D844" s="15">
        <v>31</v>
      </c>
      <c r="E844" s="19">
        <v>0</v>
      </c>
      <c r="F844" s="19">
        <v>0</v>
      </c>
      <c r="G844" s="19">
        <v>0</v>
      </c>
      <c r="H844" s="19">
        <v>28</v>
      </c>
      <c r="I844" s="19">
        <v>3</v>
      </c>
      <c r="J844" s="20">
        <v>64.516129032258064</v>
      </c>
      <c r="K844" s="20">
        <v>0</v>
      </c>
      <c r="L844" s="20">
        <v>0</v>
      </c>
      <c r="M844" s="19">
        <v>0</v>
      </c>
      <c r="N844" s="20">
        <v>0</v>
      </c>
      <c r="O844" s="20">
        <v>6</v>
      </c>
      <c r="P844" s="20">
        <v>100</v>
      </c>
      <c r="Q844" s="20">
        <v>15.384615384615385</v>
      </c>
      <c r="R844" s="19">
        <v>0</v>
      </c>
      <c r="S844" s="19">
        <v>0</v>
      </c>
      <c r="T844" s="19">
        <v>0</v>
      </c>
      <c r="U844" s="20">
        <v>0</v>
      </c>
      <c r="V844" s="19">
        <v>0</v>
      </c>
      <c r="W844" s="118">
        <v>0</v>
      </c>
      <c r="X844" s="118">
        <v>0</v>
      </c>
      <c r="Y844" s="118">
        <v>0</v>
      </c>
      <c r="Z844" s="20">
        <v>0</v>
      </c>
      <c r="AA844" s="20">
        <v>100</v>
      </c>
      <c r="AB844" s="19">
        <v>0</v>
      </c>
      <c r="AC844" s="20">
        <v>0</v>
      </c>
      <c r="AD844" s="20">
        <v>69.230769230769226</v>
      </c>
      <c r="AE844" s="20">
        <v>60</v>
      </c>
      <c r="AF844" s="20">
        <v>0</v>
      </c>
      <c r="AG844" s="20">
        <v>72</v>
      </c>
      <c r="AH844" s="20">
        <v>0</v>
      </c>
      <c r="AI844" s="20">
        <v>100</v>
      </c>
      <c r="AJ844" s="3">
        <v>1142.8571428571429</v>
      </c>
      <c r="AK844" s="6">
        <v>0</v>
      </c>
      <c r="AL844" s="6">
        <v>0</v>
      </c>
      <c r="AM844" s="6">
        <v>0</v>
      </c>
      <c r="AN844" s="6">
        <v>11</v>
      </c>
      <c r="AO844" s="6">
        <v>0</v>
      </c>
      <c r="AP844" s="6">
        <v>0</v>
      </c>
      <c r="AQ844" s="6">
        <v>14</v>
      </c>
      <c r="AR844" s="6">
        <v>0</v>
      </c>
      <c r="AS844" s="6">
        <v>0</v>
      </c>
      <c r="AT844" s="138">
        <v>1</v>
      </c>
      <c r="AU844" s="138">
        <v>0</v>
      </c>
      <c r="AV844" s="138">
        <v>0</v>
      </c>
      <c r="AW844" s="138">
        <v>0</v>
      </c>
      <c r="AX844" s="138">
        <v>1</v>
      </c>
      <c r="AY844" s="6">
        <v>0</v>
      </c>
      <c r="AZ844" s="6">
        <v>0</v>
      </c>
      <c r="BA844" s="6">
        <v>0</v>
      </c>
      <c r="BB844" s="6">
        <v>0</v>
      </c>
      <c r="BC844" s="6">
        <v>3</v>
      </c>
      <c r="BD844" s="6">
        <v>11.538461538461538</v>
      </c>
      <c r="BE844" s="6">
        <v>0</v>
      </c>
      <c r="BF844" s="6">
        <v>0</v>
      </c>
      <c r="BG844" s="6">
        <v>5</v>
      </c>
      <c r="BH844" s="6">
        <v>20</v>
      </c>
      <c r="BI844" s="6">
        <v>3</v>
      </c>
      <c r="BJ844" s="6">
        <v>100</v>
      </c>
      <c r="BK844" s="6">
        <v>0</v>
      </c>
    </row>
    <row r="845" spans="1:63" x14ac:dyDescent="0.35">
      <c r="A845" s="28">
        <v>839</v>
      </c>
      <c r="C845" s="18" t="s">
        <v>18</v>
      </c>
      <c r="D845" s="15">
        <v>73</v>
      </c>
      <c r="E845" s="19">
        <v>0</v>
      </c>
      <c r="F845" s="19">
        <v>0</v>
      </c>
      <c r="G845" s="19">
        <v>6</v>
      </c>
      <c r="H845" s="19">
        <v>61</v>
      </c>
      <c r="I845" s="19">
        <v>5</v>
      </c>
      <c r="J845" s="20">
        <v>50.684931506849317</v>
      </c>
      <c r="K845" s="20">
        <v>3</v>
      </c>
      <c r="L845" s="20">
        <v>8.5714285714285712</v>
      </c>
      <c r="M845" s="19">
        <v>0</v>
      </c>
      <c r="N845" s="20">
        <v>0</v>
      </c>
      <c r="O845" s="20">
        <v>0</v>
      </c>
      <c r="P845" s="20">
        <v>0</v>
      </c>
      <c r="Q845" s="20">
        <v>6.1538461538461542</v>
      </c>
      <c r="R845" s="19">
        <v>0</v>
      </c>
      <c r="S845" s="20">
        <v>0</v>
      </c>
      <c r="T845" s="19">
        <v>0</v>
      </c>
      <c r="U845" s="20">
        <v>0</v>
      </c>
      <c r="V845" s="19">
        <v>0</v>
      </c>
      <c r="W845" s="118">
        <v>0</v>
      </c>
      <c r="X845" s="118">
        <v>0</v>
      </c>
      <c r="Y845" s="118">
        <v>0</v>
      </c>
      <c r="Z845" s="118">
        <v>12.121212121212121</v>
      </c>
      <c r="AA845" s="118">
        <v>63.636363636363633</v>
      </c>
      <c r="AB845" s="19">
        <v>4</v>
      </c>
      <c r="AC845" s="20">
        <v>7.5471698113207548</v>
      </c>
      <c r="AD845" s="20">
        <v>88</v>
      </c>
      <c r="AE845" s="20">
        <v>65.517241379310349</v>
      </c>
      <c r="AF845" s="20">
        <v>100</v>
      </c>
      <c r="AG845" s="20">
        <v>84.444444444444443</v>
      </c>
      <c r="AH845" s="20">
        <v>26</v>
      </c>
      <c r="AI845" s="20">
        <v>56.000000000000007</v>
      </c>
      <c r="AJ845" s="3">
        <v>702.5</v>
      </c>
      <c r="AK845" s="6">
        <v>18</v>
      </c>
      <c r="AL845" s="6">
        <v>18</v>
      </c>
      <c r="AM845" s="6">
        <v>0</v>
      </c>
      <c r="AN845" s="6">
        <v>0</v>
      </c>
      <c r="AO845" s="6">
        <v>0</v>
      </c>
      <c r="AP845" s="6">
        <v>0</v>
      </c>
      <c r="AQ845" s="6">
        <v>34</v>
      </c>
      <c r="AR845" s="6">
        <v>14</v>
      </c>
      <c r="AS845" s="6">
        <v>19.444444444444446</v>
      </c>
      <c r="AT845" s="138">
        <v>0</v>
      </c>
      <c r="AU845" s="138">
        <v>0</v>
      </c>
      <c r="AV845" s="138">
        <v>0</v>
      </c>
      <c r="AW845" s="138">
        <v>0</v>
      </c>
      <c r="AX845" s="138">
        <v>0</v>
      </c>
      <c r="AY845" s="6">
        <v>24.242424242424242</v>
      </c>
      <c r="AZ845" s="6">
        <v>0</v>
      </c>
      <c r="BA845" s="6">
        <v>0</v>
      </c>
      <c r="BB845" s="6">
        <v>0</v>
      </c>
      <c r="BC845" s="6">
        <v>5</v>
      </c>
      <c r="BD845" s="6">
        <v>7.042253521126761</v>
      </c>
      <c r="BE845" s="6">
        <v>0</v>
      </c>
      <c r="BF845" s="6">
        <v>0</v>
      </c>
      <c r="BG845" s="6">
        <v>3</v>
      </c>
      <c r="BH845" s="6">
        <v>5</v>
      </c>
      <c r="BI845" s="6">
        <v>0</v>
      </c>
      <c r="BJ845" s="6">
        <v>0</v>
      </c>
      <c r="BK845" s="6">
        <v>6</v>
      </c>
    </row>
    <row r="846" spans="1:63" x14ac:dyDescent="0.35">
      <c r="A846" s="28">
        <v>840</v>
      </c>
      <c r="C846" s="18"/>
      <c r="D846" s="15"/>
      <c r="E846" s="19"/>
      <c r="F846" s="19"/>
      <c r="G846" s="19"/>
      <c r="H846" s="19"/>
      <c r="I846" s="19"/>
      <c r="J846" s="20"/>
      <c r="K846" s="20"/>
      <c r="L846" s="20"/>
      <c r="M846" s="19"/>
      <c r="N846" s="20"/>
      <c r="O846" s="20"/>
      <c r="P846" s="20"/>
      <c r="Q846" s="20"/>
      <c r="R846" s="19"/>
      <c r="S846" s="20"/>
      <c r="T846" s="19">
        <v>7</v>
      </c>
      <c r="U846" s="20">
        <v>20</v>
      </c>
      <c r="V846" s="19">
        <v>6</v>
      </c>
      <c r="W846" s="118">
        <v>26.086956521739129</v>
      </c>
      <c r="X846" s="118">
        <v>8</v>
      </c>
      <c r="Y846" s="118">
        <v>12.903225806451612</v>
      </c>
      <c r="Z846" s="20">
        <v>16.562889165628892</v>
      </c>
      <c r="AA846" s="20">
        <v>65.255292652552939</v>
      </c>
      <c r="AB846" s="19">
        <v>94</v>
      </c>
      <c r="AC846" s="20">
        <v>5.9872611464968157</v>
      </c>
      <c r="AD846" s="20">
        <v>81.207289293849655</v>
      </c>
      <c r="AE846" s="20">
        <v>66.114180478821368</v>
      </c>
      <c r="AF846" s="20">
        <v>57.142857142857139</v>
      </c>
      <c r="AG846" s="20">
        <v>75.229885057471265</v>
      </c>
      <c r="AH846" s="20">
        <v>19.530710835058663</v>
      </c>
      <c r="AI846" s="20">
        <v>48.654244306418221</v>
      </c>
      <c r="AJ846" s="3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>
        <v>6.8965517241379306</v>
      </c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</row>
    <row r="847" spans="1:63" x14ac:dyDescent="0.35">
      <c r="A847" s="28">
        <v>841</v>
      </c>
      <c r="B847" s="21" t="s">
        <v>52</v>
      </c>
      <c r="C847" s="18" t="s">
        <v>26</v>
      </c>
      <c r="D847" s="15">
        <v>18</v>
      </c>
      <c r="E847" s="19">
        <v>0</v>
      </c>
      <c r="F847" s="19">
        <v>0</v>
      </c>
      <c r="G847" s="19">
        <v>3</v>
      </c>
      <c r="H847" s="19">
        <v>17</v>
      </c>
      <c r="I847" s="19">
        <v>0</v>
      </c>
      <c r="J847" s="20">
        <v>66.666666666666657</v>
      </c>
      <c r="K847" s="20">
        <v>0</v>
      </c>
      <c r="L847" s="20">
        <v>0</v>
      </c>
      <c r="M847" s="19">
        <v>0</v>
      </c>
      <c r="N847" s="20">
        <v>0</v>
      </c>
      <c r="O847" s="20">
        <v>0</v>
      </c>
      <c r="P847" s="20">
        <v>0</v>
      </c>
      <c r="Q847" s="20">
        <v>0</v>
      </c>
      <c r="R847" s="19">
        <v>0</v>
      </c>
      <c r="S847" s="20">
        <v>0</v>
      </c>
      <c r="T847" s="19">
        <v>0</v>
      </c>
      <c r="U847" s="20">
        <v>0</v>
      </c>
      <c r="V847" s="19">
        <v>0</v>
      </c>
      <c r="W847" s="118">
        <v>0</v>
      </c>
      <c r="X847" s="118">
        <v>0</v>
      </c>
      <c r="Y847" s="118">
        <v>0</v>
      </c>
      <c r="Z847" s="20">
        <v>33.333333333333329</v>
      </c>
      <c r="AA847" s="20">
        <v>66.666666666666657</v>
      </c>
      <c r="AB847" s="19">
        <v>0</v>
      </c>
      <c r="AC847" s="20">
        <v>0</v>
      </c>
      <c r="AD847" s="20">
        <v>0</v>
      </c>
      <c r="AE847" s="20">
        <v>53.846153846153847</v>
      </c>
      <c r="AF847" s="20">
        <v>0</v>
      </c>
      <c r="AG847" s="20">
        <v>58.333333333333336</v>
      </c>
      <c r="AH847" s="20">
        <v>0</v>
      </c>
      <c r="AI847" s="20">
        <v>100</v>
      </c>
      <c r="AJ847" s="3">
        <v>292.5</v>
      </c>
      <c r="AK847" s="6">
        <v>0</v>
      </c>
      <c r="AL847" s="6">
        <v>0</v>
      </c>
      <c r="AM847" s="6">
        <v>0</v>
      </c>
      <c r="AN847" s="6">
        <v>9</v>
      </c>
      <c r="AO847" s="6">
        <v>0</v>
      </c>
      <c r="AP847" s="6">
        <v>0</v>
      </c>
      <c r="AQ847" s="6">
        <v>4</v>
      </c>
      <c r="AR847" s="6">
        <v>3</v>
      </c>
      <c r="AS847" s="6">
        <v>20</v>
      </c>
      <c r="AT847" s="138">
        <v>1</v>
      </c>
      <c r="AU847" s="138">
        <v>0</v>
      </c>
      <c r="AV847" s="138">
        <v>0</v>
      </c>
      <c r="AW847" s="138">
        <v>0</v>
      </c>
      <c r="AX847" s="138">
        <v>1</v>
      </c>
      <c r="AY847" s="6">
        <v>80</v>
      </c>
      <c r="AZ847" s="6">
        <v>0</v>
      </c>
      <c r="BA847" s="6">
        <v>0</v>
      </c>
      <c r="BB847" s="6">
        <v>0</v>
      </c>
      <c r="BC847" s="6">
        <v>5</v>
      </c>
      <c r="BD847" s="6">
        <v>27.777777777777779</v>
      </c>
      <c r="BE847" s="6">
        <v>0</v>
      </c>
      <c r="BF847" s="6">
        <v>0</v>
      </c>
      <c r="BG847" s="6">
        <v>5</v>
      </c>
      <c r="BH847" s="6">
        <v>33.333333333333329</v>
      </c>
      <c r="BI847" s="6">
        <v>0</v>
      </c>
      <c r="BJ847" s="6">
        <v>0</v>
      </c>
      <c r="BK847" s="6">
        <v>3</v>
      </c>
    </row>
    <row r="848" spans="1:63" x14ac:dyDescent="0.35">
      <c r="A848" s="28">
        <v>842</v>
      </c>
      <c r="C848" s="18" t="s">
        <v>22</v>
      </c>
      <c r="D848" s="15">
        <v>53</v>
      </c>
      <c r="E848" s="19">
        <v>0</v>
      </c>
      <c r="F848" s="19">
        <v>0</v>
      </c>
      <c r="G848" s="19">
        <v>3</v>
      </c>
      <c r="H848" s="19">
        <v>42</v>
      </c>
      <c r="I848" s="19">
        <v>0</v>
      </c>
      <c r="J848" s="20">
        <v>43.39622641509434</v>
      </c>
      <c r="K848" s="20">
        <v>5</v>
      </c>
      <c r="L848" s="20">
        <v>12.820512820512819</v>
      </c>
      <c r="M848" s="19">
        <v>0</v>
      </c>
      <c r="N848" s="20">
        <v>0</v>
      </c>
      <c r="O848" s="20">
        <v>0</v>
      </c>
      <c r="P848" s="20">
        <v>0</v>
      </c>
      <c r="Q848" s="20">
        <v>0</v>
      </c>
      <c r="R848" s="19">
        <v>0</v>
      </c>
      <c r="S848" s="20">
        <v>0</v>
      </c>
      <c r="T848" s="19">
        <v>0</v>
      </c>
      <c r="U848" s="20">
        <v>0</v>
      </c>
      <c r="V848" s="19">
        <v>0</v>
      </c>
      <c r="W848" s="118">
        <v>0</v>
      </c>
      <c r="X848" s="118">
        <v>0</v>
      </c>
      <c r="Y848" s="118">
        <v>0</v>
      </c>
      <c r="Z848" s="20">
        <v>28.205128205128204</v>
      </c>
      <c r="AA848" s="20">
        <v>64.102564102564102</v>
      </c>
      <c r="AB848" s="19">
        <v>7</v>
      </c>
      <c r="AC848" s="20">
        <v>15.217391304347828</v>
      </c>
      <c r="AD848" s="20">
        <v>90.322580645161281</v>
      </c>
      <c r="AE848" s="20">
        <v>100</v>
      </c>
      <c r="AF848" s="20">
        <v>100</v>
      </c>
      <c r="AG848" s="20">
        <v>82.142857142857139</v>
      </c>
      <c r="AH848" s="20">
        <v>35</v>
      </c>
      <c r="AI848" s="20">
        <v>57.499999999999993</v>
      </c>
      <c r="AJ848" s="3">
        <v>962.5</v>
      </c>
      <c r="AK848" s="6">
        <v>0</v>
      </c>
      <c r="AL848" s="6">
        <v>5</v>
      </c>
      <c r="AM848" s="6">
        <v>0</v>
      </c>
      <c r="AN848" s="6">
        <v>32</v>
      </c>
      <c r="AO848" s="6">
        <v>0</v>
      </c>
      <c r="AP848" s="6">
        <v>0</v>
      </c>
      <c r="AQ848" s="6">
        <v>3</v>
      </c>
      <c r="AR848" s="6">
        <v>15</v>
      </c>
      <c r="AS848" s="6">
        <v>32.608695652173914</v>
      </c>
      <c r="AT848" s="138">
        <v>0</v>
      </c>
      <c r="AU848" s="138">
        <v>0</v>
      </c>
      <c r="AV848" s="138">
        <v>0</v>
      </c>
      <c r="AW848" s="138">
        <v>0</v>
      </c>
      <c r="AX848" s="138">
        <v>0</v>
      </c>
      <c r="AY848" s="6">
        <v>86.79245283018868</v>
      </c>
      <c r="AZ848" s="6">
        <v>0</v>
      </c>
      <c r="BA848" s="6">
        <v>0</v>
      </c>
      <c r="BB848" s="6">
        <v>0</v>
      </c>
      <c r="BC848" s="6">
        <v>0</v>
      </c>
      <c r="BD848" s="6">
        <v>0</v>
      </c>
      <c r="BE848" s="6">
        <v>0</v>
      </c>
      <c r="BF848" s="6">
        <v>0</v>
      </c>
      <c r="BG848" s="6">
        <v>0</v>
      </c>
      <c r="BH848" s="6">
        <v>0</v>
      </c>
      <c r="BI848" s="6">
        <v>0</v>
      </c>
      <c r="BJ848" s="6">
        <v>0</v>
      </c>
      <c r="BK848" s="6">
        <v>3</v>
      </c>
    </row>
    <row r="849" spans="1:63" x14ac:dyDescent="0.35">
      <c r="A849" s="28">
        <v>843</v>
      </c>
      <c r="C849" s="18" t="s">
        <v>134</v>
      </c>
      <c r="D849" s="15">
        <v>97</v>
      </c>
      <c r="E849" s="19">
        <v>0</v>
      </c>
      <c r="F849" s="19">
        <v>0</v>
      </c>
      <c r="G849" s="19">
        <v>0</v>
      </c>
      <c r="H849" s="19">
        <v>87</v>
      </c>
      <c r="I849" s="19">
        <v>9</v>
      </c>
      <c r="J849" s="20">
        <v>63.917525773195869</v>
      </c>
      <c r="K849" s="20">
        <v>0</v>
      </c>
      <c r="L849" s="20">
        <v>0</v>
      </c>
      <c r="M849" s="19">
        <v>0</v>
      </c>
      <c r="N849" s="20">
        <v>0</v>
      </c>
      <c r="O849" s="20">
        <v>7</v>
      </c>
      <c r="P849" s="20">
        <v>100</v>
      </c>
      <c r="Q849" s="20">
        <v>9.5744680851063837</v>
      </c>
      <c r="R849" s="19">
        <v>0</v>
      </c>
      <c r="S849" s="20">
        <v>0</v>
      </c>
      <c r="T849" s="19">
        <v>0</v>
      </c>
      <c r="U849" s="20">
        <v>0</v>
      </c>
      <c r="V849" s="19">
        <v>0</v>
      </c>
      <c r="W849" s="118">
        <v>0</v>
      </c>
      <c r="X849" s="118">
        <v>0</v>
      </c>
      <c r="Y849" s="118">
        <v>0</v>
      </c>
      <c r="Z849" s="118">
        <v>12.244897959183673</v>
      </c>
      <c r="AA849" s="118">
        <v>61.224489795918366</v>
      </c>
      <c r="AB849" s="19">
        <v>3</v>
      </c>
      <c r="AC849" s="20">
        <v>5.2631578947368416</v>
      </c>
      <c r="AD849" s="20">
        <v>69.230769230769226</v>
      </c>
      <c r="AE849" s="20">
        <v>66.037735849056602</v>
      </c>
      <c r="AF849" s="20">
        <v>100</v>
      </c>
      <c r="AG849" s="20">
        <v>62.962962962962962</v>
      </c>
      <c r="AH849" s="20">
        <v>22.807017543859647</v>
      </c>
      <c r="AI849" s="20">
        <v>50.877192982456144</v>
      </c>
      <c r="AJ849" s="3">
        <v>987.5</v>
      </c>
      <c r="AK849" s="6">
        <v>0</v>
      </c>
      <c r="AL849" s="6">
        <v>20</v>
      </c>
      <c r="AM849" s="6">
        <v>0</v>
      </c>
      <c r="AN849" s="6">
        <v>19</v>
      </c>
      <c r="AO849" s="6">
        <v>0</v>
      </c>
      <c r="AP849" s="6">
        <v>0</v>
      </c>
      <c r="AQ849" s="6">
        <v>51</v>
      </c>
      <c r="AR849" s="6">
        <v>6</v>
      </c>
      <c r="AS849" s="6">
        <v>5.7692307692307692</v>
      </c>
      <c r="AT849" s="138">
        <v>0</v>
      </c>
      <c r="AU849" s="138">
        <v>0</v>
      </c>
      <c r="AV849" s="138">
        <v>0</v>
      </c>
      <c r="AW849" s="138">
        <v>0</v>
      </c>
      <c r="AX849" s="138">
        <v>0</v>
      </c>
      <c r="AY849" s="6">
        <v>53.608247422680414</v>
      </c>
      <c r="AZ849" s="6">
        <v>0</v>
      </c>
      <c r="BA849" s="6">
        <v>0</v>
      </c>
      <c r="BB849" s="6">
        <v>5</v>
      </c>
      <c r="BC849" s="6">
        <v>16</v>
      </c>
      <c r="BD849" s="6">
        <v>15.09433962264151</v>
      </c>
      <c r="BE849" s="6">
        <v>0</v>
      </c>
      <c r="BF849" s="6">
        <v>0</v>
      </c>
      <c r="BG849" s="6">
        <v>5</v>
      </c>
      <c r="BH849" s="6">
        <v>6.024096385542169</v>
      </c>
      <c r="BI849" s="6">
        <v>5</v>
      </c>
      <c r="BJ849" s="6">
        <v>45.454545454545453</v>
      </c>
      <c r="BK849" s="6">
        <v>0</v>
      </c>
    </row>
    <row r="850" spans="1:63" x14ac:dyDescent="0.35">
      <c r="A850" s="28">
        <v>844</v>
      </c>
      <c r="C850" s="18" t="s">
        <v>137</v>
      </c>
      <c r="D850" s="15">
        <v>24</v>
      </c>
      <c r="E850" s="19">
        <v>0</v>
      </c>
      <c r="F850" s="19">
        <v>0</v>
      </c>
      <c r="G850" s="19">
        <v>0</v>
      </c>
      <c r="H850" s="19">
        <v>18</v>
      </c>
      <c r="I850" s="19">
        <v>8</v>
      </c>
      <c r="J850" s="20">
        <v>37.5</v>
      </c>
      <c r="K850" s="20">
        <v>0</v>
      </c>
      <c r="L850" s="20">
        <v>0</v>
      </c>
      <c r="M850" s="19">
        <v>0</v>
      </c>
      <c r="N850" s="20">
        <v>0</v>
      </c>
      <c r="O850" s="20">
        <v>0</v>
      </c>
      <c r="P850" s="20">
        <v>0</v>
      </c>
      <c r="Q850" s="20">
        <v>0</v>
      </c>
      <c r="R850" s="19">
        <v>0</v>
      </c>
      <c r="S850" s="20">
        <v>0</v>
      </c>
      <c r="T850" s="19">
        <v>0</v>
      </c>
      <c r="U850" s="20">
        <v>0</v>
      </c>
      <c r="V850" s="19">
        <v>0</v>
      </c>
      <c r="W850" s="118">
        <v>0</v>
      </c>
      <c r="X850" s="118">
        <v>0</v>
      </c>
      <c r="Y850" s="118">
        <v>0</v>
      </c>
      <c r="Z850" s="20">
        <v>0</v>
      </c>
      <c r="AA850" s="20">
        <v>100</v>
      </c>
      <c r="AB850" s="19">
        <v>4</v>
      </c>
      <c r="AC850" s="20">
        <v>36.363636363636367</v>
      </c>
      <c r="AD850" s="20">
        <v>100</v>
      </c>
      <c r="AE850" s="20">
        <v>50</v>
      </c>
      <c r="AF850" s="20">
        <v>50</v>
      </c>
      <c r="AG850" s="20">
        <v>100</v>
      </c>
      <c r="AH850" s="20">
        <v>0</v>
      </c>
      <c r="AI850" s="20">
        <v>57.142857142857139</v>
      </c>
      <c r="AJ850" s="3">
        <v>518.75</v>
      </c>
      <c r="AK850" s="6">
        <v>13</v>
      </c>
      <c r="AL850" s="6">
        <v>10</v>
      </c>
      <c r="AM850" s="6">
        <v>0</v>
      </c>
      <c r="AN850" s="6">
        <v>0</v>
      </c>
      <c r="AO850" s="6">
        <v>0</v>
      </c>
      <c r="AP850" s="6">
        <v>0</v>
      </c>
      <c r="AQ850" s="6">
        <v>4</v>
      </c>
      <c r="AR850" s="6">
        <v>3</v>
      </c>
      <c r="AS850" s="6">
        <v>12.5</v>
      </c>
      <c r="AT850" s="138">
        <v>0</v>
      </c>
      <c r="AU850" s="138">
        <v>0</v>
      </c>
      <c r="AV850" s="138">
        <v>1</v>
      </c>
      <c r="AW850" s="138">
        <v>0</v>
      </c>
      <c r="AX850" s="138">
        <v>1</v>
      </c>
      <c r="AY850" s="6">
        <v>42.105263157894733</v>
      </c>
      <c r="AZ850" s="6">
        <v>0</v>
      </c>
      <c r="BA850" s="6">
        <v>0</v>
      </c>
      <c r="BB850" s="6">
        <v>0</v>
      </c>
      <c r="BC850" s="6">
        <v>0</v>
      </c>
      <c r="BD850" s="6">
        <v>0</v>
      </c>
      <c r="BE850" s="6">
        <v>0</v>
      </c>
      <c r="BF850" s="6">
        <v>0</v>
      </c>
      <c r="BG850" s="6">
        <v>0</v>
      </c>
      <c r="BH850" s="6">
        <v>0</v>
      </c>
      <c r="BI850" s="6">
        <v>0</v>
      </c>
      <c r="BJ850" s="6">
        <v>0</v>
      </c>
      <c r="BK850" s="6">
        <v>0</v>
      </c>
    </row>
    <row r="851" spans="1:63" x14ac:dyDescent="0.35">
      <c r="A851" s="28">
        <v>845</v>
      </c>
      <c r="C851" s="18" t="s">
        <v>16</v>
      </c>
      <c r="D851" s="15">
        <v>24</v>
      </c>
      <c r="E851" s="19">
        <v>0</v>
      </c>
      <c r="F851" s="19">
        <v>0</v>
      </c>
      <c r="G851" s="19">
        <v>0</v>
      </c>
      <c r="H851" s="19">
        <v>17</v>
      </c>
      <c r="I851" s="19">
        <v>4</v>
      </c>
      <c r="J851" s="20">
        <v>58.333333333333336</v>
      </c>
      <c r="K851" s="20">
        <v>7</v>
      </c>
      <c r="L851" s="20">
        <v>53.846153846153847</v>
      </c>
      <c r="M851" s="19">
        <v>0</v>
      </c>
      <c r="N851" s="20">
        <v>0</v>
      </c>
      <c r="O851" s="20">
        <v>5</v>
      </c>
      <c r="P851" s="20">
        <v>100</v>
      </c>
      <c r="Q851" s="20">
        <v>29.411764705882355</v>
      </c>
      <c r="R851" s="19">
        <v>0</v>
      </c>
      <c r="S851" s="20">
        <v>0</v>
      </c>
      <c r="T851" s="19">
        <v>0</v>
      </c>
      <c r="U851" s="20">
        <v>0</v>
      </c>
      <c r="V851" s="19">
        <v>0</v>
      </c>
      <c r="W851" s="118">
        <v>0</v>
      </c>
      <c r="X851" s="118">
        <v>0</v>
      </c>
      <c r="Y851" s="118">
        <v>0</v>
      </c>
      <c r="Z851" s="20">
        <v>19.047619047619047</v>
      </c>
      <c r="AA851" s="20">
        <v>42.857142857142854</v>
      </c>
      <c r="AB851" s="19">
        <v>0</v>
      </c>
      <c r="AC851" s="20">
        <v>0</v>
      </c>
      <c r="AD851" s="20">
        <v>58.333333333333336</v>
      </c>
      <c r="AE851" s="20">
        <v>64.285714285714292</v>
      </c>
      <c r="AF851" s="20">
        <v>0</v>
      </c>
      <c r="AG851" s="20">
        <v>76.470588235294116</v>
      </c>
      <c r="AH851" s="20">
        <v>0</v>
      </c>
      <c r="AI851" s="20">
        <v>100</v>
      </c>
      <c r="AJ851" s="3">
        <v>1100</v>
      </c>
      <c r="AK851" s="6">
        <v>10</v>
      </c>
      <c r="AL851" s="6">
        <v>0</v>
      </c>
      <c r="AM851" s="6">
        <v>0</v>
      </c>
      <c r="AN851" s="6">
        <v>0</v>
      </c>
      <c r="AO851" s="6">
        <v>0</v>
      </c>
      <c r="AP851" s="6">
        <v>0</v>
      </c>
      <c r="AQ851" s="6">
        <v>14</v>
      </c>
      <c r="AR851" s="6">
        <v>0</v>
      </c>
      <c r="AS851" s="6">
        <v>0</v>
      </c>
      <c r="AT851" s="138">
        <v>0</v>
      </c>
      <c r="AU851" s="138">
        <v>0</v>
      </c>
      <c r="AV851" s="138">
        <v>0</v>
      </c>
      <c r="AW851" s="138">
        <v>0</v>
      </c>
      <c r="AX851" s="138">
        <v>0</v>
      </c>
      <c r="AY851" s="6">
        <v>67.857142857142861</v>
      </c>
      <c r="AZ851" s="6">
        <v>0</v>
      </c>
      <c r="BA851" s="6">
        <v>0</v>
      </c>
      <c r="BB851" s="6">
        <v>0</v>
      </c>
      <c r="BC851" s="6">
        <v>7</v>
      </c>
      <c r="BD851" s="6">
        <v>26.923076923076923</v>
      </c>
      <c r="BE851" s="6">
        <v>0</v>
      </c>
      <c r="BF851" s="6">
        <v>0</v>
      </c>
      <c r="BG851" s="6">
        <v>0</v>
      </c>
      <c r="BH851" s="6">
        <v>0</v>
      </c>
      <c r="BI851" s="6">
        <v>4</v>
      </c>
      <c r="BJ851" s="6">
        <v>100</v>
      </c>
      <c r="BK851" s="6">
        <v>0</v>
      </c>
    </row>
    <row r="852" spans="1:63" x14ac:dyDescent="0.35">
      <c r="A852" s="28">
        <v>846</v>
      </c>
      <c r="C852" s="18" t="s">
        <v>138</v>
      </c>
      <c r="D852" s="15">
        <v>1825</v>
      </c>
      <c r="E852" s="19">
        <v>25</v>
      </c>
      <c r="F852" s="19">
        <v>92</v>
      </c>
      <c r="G852" s="19">
        <v>454</v>
      </c>
      <c r="H852" s="19">
        <v>1164</v>
      </c>
      <c r="I852" s="19">
        <v>115</v>
      </c>
      <c r="J852" s="20">
        <v>61.150684931506852</v>
      </c>
      <c r="K852" s="20">
        <v>63</v>
      </c>
      <c r="L852" s="20">
        <v>7.3856975381008203</v>
      </c>
      <c r="M852" s="19">
        <v>7</v>
      </c>
      <c r="N852" s="20">
        <v>2.5547445255474455</v>
      </c>
      <c r="O852" s="20">
        <v>110</v>
      </c>
      <c r="P852" s="20">
        <v>89.189189189189193</v>
      </c>
      <c r="Q852" s="20">
        <v>5.9071729957805905</v>
      </c>
      <c r="R852" s="19">
        <v>3</v>
      </c>
      <c r="S852" s="20">
        <v>0.92024539877300615</v>
      </c>
      <c r="T852" s="19">
        <v>10</v>
      </c>
      <c r="U852" s="20">
        <v>7.7519379844961236</v>
      </c>
      <c r="V852" s="19">
        <v>15</v>
      </c>
      <c r="W852" s="118">
        <v>7.2463768115942031</v>
      </c>
      <c r="X852" s="118">
        <v>32</v>
      </c>
      <c r="Y852" s="118">
        <v>9.5522388059701502</v>
      </c>
      <c r="Z852" s="20">
        <v>7.6009501187648461</v>
      </c>
      <c r="AA852" s="20">
        <v>77.672209026128272</v>
      </c>
      <c r="AB852" s="19">
        <v>126</v>
      </c>
      <c r="AC852" s="20">
        <v>13.361611876988336</v>
      </c>
      <c r="AD852" s="20">
        <v>71.689497716894977</v>
      </c>
      <c r="AE852" s="20">
        <v>60.083449235048683</v>
      </c>
      <c r="AF852" s="20">
        <v>48.829431438127088</v>
      </c>
      <c r="AG852" s="20">
        <v>71.059113300492612</v>
      </c>
      <c r="AH852" s="20">
        <v>10.314465408805033</v>
      </c>
      <c r="AI852" s="20">
        <v>54.339622641509436</v>
      </c>
      <c r="AJ852" s="3">
        <v>446.77419354838707</v>
      </c>
      <c r="AK852" s="6">
        <v>199</v>
      </c>
      <c r="AL852" s="6">
        <v>133</v>
      </c>
      <c r="AM852" s="6">
        <v>0</v>
      </c>
      <c r="AN852" s="6">
        <v>8</v>
      </c>
      <c r="AO852" s="6">
        <v>6</v>
      </c>
      <c r="AP852" s="6">
        <v>3</v>
      </c>
      <c r="AQ852" s="6">
        <v>1399</v>
      </c>
      <c r="AR852" s="6">
        <v>648</v>
      </c>
      <c r="AS852" s="6">
        <v>37.565217391304344</v>
      </c>
      <c r="AT852" s="138">
        <v>10</v>
      </c>
      <c r="AU852" s="138">
        <v>0</v>
      </c>
      <c r="AV852" s="138">
        <v>24</v>
      </c>
      <c r="AW852" s="138">
        <v>40</v>
      </c>
      <c r="AX852" s="138">
        <v>74</v>
      </c>
      <c r="AY852" s="6">
        <v>54.529914529914528</v>
      </c>
      <c r="AZ852" s="6">
        <v>0</v>
      </c>
      <c r="BA852" s="6">
        <v>0</v>
      </c>
      <c r="BB852" s="6">
        <v>31</v>
      </c>
      <c r="BC852" s="6">
        <v>358</v>
      </c>
      <c r="BD852" s="6">
        <v>19.757174392935983</v>
      </c>
      <c r="BE852" s="6">
        <v>61</v>
      </c>
      <c r="BF852" s="6">
        <v>13.232104121475055</v>
      </c>
      <c r="BG852" s="6">
        <v>211</v>
      </c>
      <c r="BH852" s="6">
        <v>18.205349439171702</v>
      </c>
      <c r="BI852" s="6">
        <v>70</v>
      </c>
      <c r="BJ852" s="6">
        <v>63.063063063063062</v>
      </c>
      <c r="BK852" s="6">
        <v>454</v>
      </c>
    </row>
    <row r="853" spans="1:63" x14ac:dyDescent="0.35">
      <c r="A853" s="28">
        <v>847</v>
      </c>
      <c r="C853" s="18" t="s">
        <v>2</v>
      </c>
      <c r="D853" s="15">
        <v>9</v>
      </c>
      <c r="E853" s="19">
        <v>0</v>
      </c>
      <c r="F853" s="19">
        <v>0</v>
      </c>
      <c r="G853" s="19">
        <v>0</v>
      </c>
      <c r="H853" s="19">
        <v>9</v>
      </c>
      <c r="I853" s="19">
        <v>0</v>
      </c>
      <c r="J853" s="20">
        <v>66.666666666666657</v>
      </c>
      <c r="K853" s="20">
        <v>0</v>
      </c>
      <c r="L853" s="20">
        <v>0</v>
      </c>
      <c r="M853" s="19">
        <v>0</v>
      </c>
      <c r="N853" s="20">
        <v>0</v>
      </c>
      <c r="O853" s="20">
        <v>0</v>
      </c>
      <c r="P853" s="20">
        <v>0</v>
      </c>
      <c r="Q853" s="20">
        <v>0</v>
      </c>
      <c r="R853" s="19">
        <v>0</v>
      </c>
      <c r="S853" s="20">
        <v>0</v>
      </c>
      <c r="T853" s="19">
        <v>0</v>
      </c>
      <c r="U853" s="20">
        <v>0</v>
      </c>
      <c r="V853" s="19">
        <v>0</v>
      </c>
      <c r="W853" s="118">
        <v>0</v>
      </c>
      <c r="X853" s="118">
        <v>0</v>
      </c>
      <c r="Y853" s="118">
        <v>0</v>
      </c>
      <c r="Z853" s="20">
        <v>0</v>
      </c>
      <c r="AA853" s="20">
        <v>0</v>
      </c>
      <c r="AB853" s="19">
        <v>0</v>
      </c>
      <c r="AC853" s="20">
        <v>0</v>
      </c>
      <c r="AD853" s="20">
        <v>0</v>
      </c>
      <c r="AE853" s="20">
        <v>100</v>
      </c>
      <c r="AF853" s="20">
        <v>100</v>
      </c>
      <c r="AG853" s="20">
        <v>100</v>
      </c>
      <c r="AH853" s="20">
        <v>0</v>
      </c>
      <c r="AI853" s="20">
        <v>0</v>
      </c>
      <c r="AJ853" s="3">
        <v>0</v>
      </c>
      <c r="AK853" s="6">
        <v>0</v>
      </c>
      <c r="AL853" s="6">
        <v>0</v>
      </c>
      <c r="AM853" s="6">
        <v>0</v>
      </c>
      <c r="AN853" s="6">
        <v>0</v>
      </c>
      <c r="AO853" s="6">
        <v>0</v>
      </c>
      <c r="AP853" s="6">
        <v>0</v>
      </c>
      <c r="AQ853" s="6">
        <v>3</v>
      </c>
      <c r="AR853" s="6">
        <v>3</v>
      </c>
      <c r="AS853" s="6">
        <v>100</v>
      </c>
      <c r="AT853" s="138"/>
      <c r="AU853" s="138"/>
      <c r="AV853" s="138"/>
      <c r="AW853" s="138"/>
      <c r="AX853" s="138"/>
      <c r="AY853" s="6">
        <v>100</v>
      </c>
      <c r="AZ853" s="6">
        <v>0</v>
      </c>
      <c r="BA853" s="6">
        <v>0</v>
      </c>
      <c r="BB853" s="6">
        <v>0</v>
      </c>
      <c r="BC853" s="6">
        <v>0</v>
      </c>
      <c r="BD853" s="6">
        <v>0</v>
      </c>
      <c r="BE853" s="6">
        <v>0</v>
      </c>
      <c r="BF853" s="6">
        <v>0</v>
      </c>
      <c r="BG853" s="6">
        <v>0</v>
      </c>
      <c r="BH853" s="6">
        <v>0</v>
      </c>
      <c r="BI853" s="6">
        <v>0</v>
      </c>
      <c r="BJ853" s="6">
        <v>0</v>
      </c>
      <c r="BK853" s="6">
        <v>0</v>
      </c>
    </row>
    <row r="854" spans="1:63" x14ac:dyDescent="0.35">
      <c r="A854" s="28">
        <v>848</v>
      </c>
      <c r="C854" s="18" t="s">
        <v>6</v>
      </c>
      <c r="D854" s="15">
        <v>138</v>
      </c>
      <c r="E854" s="19">
        <v>0</v>
      </c>
      <c r="F854" s="19">
        <v>0</v>
      </c>
      <c r="G854" s="19">
        <v>3</v>
      </c>
      <c r="H854" s="19">
        <v>93</v>
      </c>
      <c r="I854" s="19">
        <v>36</v>
      </c>
      <c r="J854" s="20">
        <v>50.724637681159422</v>
      </c>
      <c r="K854" s="20">
        <v>3</v>
      </c>
      <c r="L854" s="20">
        <v>7.1428571428571423</v>
      </c>
      <c r="M854" s="19">
        <v>0</v>
      </c>
      <c r="N854" s="20">
        <v>0</v>
      </c>
      <c r="O854" s="20">
        <v>12</v>
      </c>
      <c r="P854" s="20">
        <v>66.666666666666657</v>
      </c>
      <c r="Q854" s="20">
        <v>19.2</v>
      </c>
      <c r="R854" s="19">
        <v>0</v>
      </c>
      <c r="S854" s="20">
        <v>0</v>
      </c>
      <c r="T854" s="19">
        <v>0</v>
      </c>
      <c r="U854" s="20">
        <v>0</v>
      </c>
      <c r="V854" s="19">
        <v>0</v>
      </c>
      <c r="W854" s="118">
        <v>0</v>
      </c>
      <c r="X854" s="118">
        <v>0</v>
      </c>
      <c r="Y854" s="118">
        <v>0</v>
      </c>
      <c r="Z854" s="20">
        <v>16.216216216216218</v>
      </c>
      <c r="AA854" s="20">
        <v>67.567567567567565</v>
      </c>
      <c r="AB854" s="19">
        <v>0</v>
      </c>
      <c r="AC854" s="20">
        <v>0</v>
      </c>
      <c r="AD854" s="20">
        <v>78.260869565217391</v>
      </c>
      <c r="AE854" s="20">
        <v>83.720930232558146</v>
      </c>
      <c r="AF854" s="20">
        <v>100</v>
      </c>
      <c r="AG854" s="20">
        <v>76.404494382022463</v>
      </c>
      <c r="AH854" s="20">
        <v>14.492753623188406</v>
      </c>
      <c r="AI854" s="20">
        <v>56.521739130434781</v>
      </c>
      <c r="AJ854" s="3">
        <v>790.625</v>
      </c>
      <c r="AK854" s="6">
        <v>0</v>
      </c>
      <c r="AL854" s="6">
        <v>94</v>
      </c>
      <c r="AM854" s="6">
        <v>0</v>
      </c>
      <c r="AN854" s="6">
        <v>0</v>
      </c>
      <c r="AO854" s="6">
        <v>0</v>
      </c>
      <c r="AP854" s="6">
        <v>0</v>
      </c>
      <c r="AQ854" s="6">
        <v>28</v>
      </c>
      <c r="AR854" s="6">
        <v>3</v>
      </c>
      <c r="AS854" s="6">
        <v>2.2727272727272729</v>
      </c>
      <c r="AT854" s="138">
        <v>0</v>
      </c>
      <c r="AU854" s="138">
        <v>0</v>
      </c>
      <c r="AV854" s="138">
        <v>0</v>
      </c>
      <c r="AW854" s="138">
        <v>0</v>
      </c>
      <c r="AX854" s="138">
        <v>0</v>
      </c>
      <c r="AY854" s="6">
        <v>46.551724137931032</v>
      </c>
      <c r="AZ854" s="6">
        <v>0</v>
      </c>
      <c r="BA854" s="6">
        <v>0</v>
      </c>
      <c r="BB854" s="6">
        <v>22</v>
      </c>
      <c r="BC854" s="6">
        <v>8</v>
      </c>
      <c r="BD854" s="6">
        <v>6.0150375939849621</v>
      </c>
      <c r="BE854" s="6">
        <v>0</v>
      </c>
      <c r="BF854" s="6">
        <v>0</v>
      </c>
      <c r="BG854" s="6">
        <v>0</v>
      </c>
      <c r="BH854" s="6">
        <v>0</v>
      </c>
      <c r="BI854" s="6">
        <v>8</v>
      </c>
      <c r="BJ854" s="6">
        <v>23.52941176470588</v>
      </c>
      <c r="BK854" s="6">
        <v>3</v>
      </c>
    </row>
    <row r="855" spans="1:63" x14ac:dyDescent="0.35">
      <c r="A855" s="28">
        <v>849</v>
      </c>
      <c r="C855" s="18" t="s">
        <v>10</v>
      </c>
      <c r="D855" s="15">
        <v>159</v>
      </c>
      <c r="E855" s="19">
        <v>0</v>
      </c>
      <c r="F855" s="19">
        <v>0</v>
      </c>
      <c r="G855" s="19">
        <v>6</v>
      </c>
      <c r="H855" s="19">
        <v>80</v>
      </c>
      <c r="I855" s="19">
        <v>76</v>
      </c>
      <c r="J855" s="20">
        <v>51.572327044025158</v>
      </c>
      <c r="K855" s="20">
        <v>5</v>
      </c>
      <c r="L855" s="20">
        <v>13.888888888888889</v>
      </c>
      <c r="M855" s="19">
        <v>0</v>
      </c>
      <c r="N855" s="20">
        <v>0</v>
      </c>
      <c r="O855" s="20">
        <v>13</v>
      </c>
      <c r="P855" s="20">
        <v>100</v>
      </c>
      <c r="Q855" s="20">
        <v>15.436241610738255</v>
      </c>
      <c r="R855" s="19">
        <v>0</v>
      </c>
      <c r="S855" s="20">
        <v>0</v>
      </c>
      <c r="T855" s="19">
        <v>0</v>
      </c>
      <c r="U855" s="20">
        <v>0</v>
      </c>
      <c r="V855" s="19">
        <v>0</v>
      </c>
      <c r="W855" s="118">
        <v>0</v>
      </c>
      <c r="X855" s="118">
        <v>0</v>
      </c>
      <c r="Y855" s="118">
        <v>0</v>
      </c>
      <c r="Z855" s="20">
        <v>10</v>
      </c>
      <c r="AA855" s="20">
        <v>73.333333333333329</v>
      </c>
      <c r="AB855" s="19">
        <v>4</v>
      </c>
      <c r="AC855" s="20">
        <v>6.3492063492063489</v>
      </c>
      <c r="AD855" s="20">
        <v>81.395348837209298</v>
      </c>
      <c r="AE855" s="20">
        <v>62.5</v>
      </c>
      <c r="AF855" s="20">
        <v>100</v>
      </c>
      <c r="AG855" s="20">
        <v>71.014492753623188</v>
      </c>
      <c r="AH855" s="20">
        <v>10.714285714285714</v>
      </c>
      <c r="AI855" s="20">
        <v>58.928571428571431</v>
      </c>
      <c r="AJ855" s="3">
        <v>706.25</v>
      </c>
      <c r="AK855" s="6">
        <v>0</v>
      </c>
      <c r="AL855" s="6">
        <v>98</v>
      </c>
      <c r="AM855" s="6">
        <v>0</v>
      </c>
      <c r="AN855" s="6">
        <v>15</v>
      </c>
      <c r="AO855" s="6">
        <v>7</v>
      </c>
      <c r="AP855" s="6">
        <v>0</v>
      </c>
      <c r="AQ855" s="6">
        <v>27</v>
      </c>
      <c r="AR855" s="6">
        <v>18</v>
      </c>
      <c r="AS855" s="6">
        <v>11.920529801324504</v>
      </c>
      <c r="AT855" s="138">
        <v>0</v>
      </c>
      <c r="AU855" s="138">
        <v>0</v>
      </c>
      <c r="AV855" s="138">
        <v>3</v>
      </c>
      <c r="AW855" s="138">
        <v>10</v>
      </c>
      <c r="AX855" s="138">
        <v>13</v>
      </c>
      <c r="AY855" s="6">
        <v>41.333333333333336</v>
      </c>
      <c r="AZ855" s="6">
        <v>0</v>
      </c>
      <c r="BA855" s="6">
        <v>0</v>
      </c>
      <c r="BB855" s="6">
        <v>33</v>
      </c>
      <c r="BC855" s="6">
        <v>10</v>
      </c>
      <c r="BD855" s="6">
        <v>6.4102564102564097</v>
      </c>
      <c r="BE855" s="6">
        <v>0</v>
      </c>
      <c r="BF855" s="6">
        <v>0</v>
      </c>
      <c r="BG855" s="6">
        <v>3</v>
      </c>
      <c r="BH855" s="6">
        <v>3.8461538461538463</v>
      </c>
      <c r="BI855" s="6">
        <v>9</v>
      </c>
      <c r="BJ855" s="6">
        <v>12.5</v>
      </c>
      <c r="BK855" s="6">
        <v>6</v>
      </c>
    </row>
    <row r="856" spans="1:63" x14ac:dyDescent="0.35">
      <c r="A856" s="28">
        <v>850</v>
      </c>
      <c r="C856" s="18" t="s">
        <v>277</v>
      </c>
      <c r="D856" s="15">
        <v>74</v>
      </c>
      <c r="E856" s="19">
        <v>0</v>
      </c>
      <c r="F856" s="19">
        <v>15</v>
      </c>
      <c r="G856" s="19">
        <v>20</v>
      </c>
      <c r="H856" s="19">
        <v>44</v>
      </c>
      <c r="I856" s="19">
        <v>0</v>
      </c>
      <c r="J856" s="20">
        <v>55.405405405405403</v>
      </c>
      <c r="K856" s="20">
        <v>5</v>
      </c>
      <c r="L856" s="20">
        <v>17.857142857142858</v>
      </c>
      <c r="M856" s="19">
        <v>0</v>
      </c>
      <c r="N856" s="20">
        <v>0</v>
      </c>
      <c r="O856" s="20">
        <v>3</v>
      </c>
      <c r="P856" s="20">
        <v>100</v>
      </c>
      <c r="Q856" s="20">
        <v>24.561403508771928</v>
      </c>
      <c r="R856" s="19">
        <v>0</v>
      </c>
      <c r="S856" s="20">
        <v>0</v>
      </c>
      <c r="T856" s="19">
        <v>0</v>
      </c>
      <c r="U856" s="20">
        <v>0</v>
      </c>
      <c r="V856" s="19">
        <v>0</v>
      </c>
      <c r="W856" s="118">
        <v>0</v>
      </c>
      <c r="X856" s="118">
        <v>0</v>
      </c>
      <c r="Y856" s="118">
        <v>0</v>
      </c>
      <c r="Z856" s="20">
        <v>33.333333333333329</v>
      </c>
      <c r="AA856" s="20">
        <v>16.666666666666664</v>
      </c>
      <c r="AB856" s="19">
        <v>12</v>
      </c>
      <c r="AC856" s="20">
        <v>37.5</v>
      </c>
      <c r="AD856" s="20">
        <v>55.000000000000007</v>
      </c>
      <c r="AE856" s="20">
        <v>21.739130434782609</v>
      </c>
      <c r="AF856" s="20">
        <v>0</v>
      </c>
      <c r="AG856" s="20">
        <v>40</v>
      </c>
      <c r="AH856" s="20">
        <v>23.076923076923077</v>
      </c>
      <c r="AI856" s="20">
        <v>53.846153846153847</v>
      </c>
      <c r="AJ856" s="3">
        <v>219.64285714285714</v>
      </c>
      <c r="AK856" s="6">
        <v>5</v>
      </c>
      <c r="AL856" s="6">
        <v>36</v>
      </c>
      <c r="AM856" s="6">
        <v>0</v>
      </c>
      <c r="AN856" s="6">
        <v>30</v>
      </c>
      <c r="AO856" s="6">
        <v>0</v>
      </c>
      <c r="AP856" s="6">
        <v>0</v>
      </c>
      <c r="AQ856" s="6">
        <v>9</v>
      </c>
      <c r="AR856" s="6">
        <v>21</v>
      </c>
      <c r="AS856" s="6">
        <v>30</v>
      </c>
      <c r="AT856" s="138">
        <v>1</v>
      </c>
      <c r="AU856" s="138">
        <v>0</v>
      </c>
      <c r="AV856" s="138">
        <v>0</v>
      </c>
      <c r="AW856" s="138">
        <v>0</v>
      </c>
      <c r="AX856" s="138">
        <v>1</v>
      </c>
      <c r="AY856" s="6">
        <v>74.647887323943664</v>
      </c>
      <c r="AZ856" s="6">
        <v>0</v>
      </c>
      <c r="BA856" s="6">
        <v>0</v>
      </c>
      <c r="BB856" s="6">
        <v>0</v>
      </c>
      <c r="BC856" s="6">
        <v>9</v>
      </c>
      <c r="BD856" s="6">
        <v>12</v>
      </c>
      <c r="BE856" s="6">
        <v>0</v>
      </c>
      <c r="BF856" s="6">
        <v>0</v>
      </c>
      <c r="BG856" s="6">
        <v>6</v>
      </c>
      <c r="BH856" s="6">
        <v>13.953488372093023</v>
      </c>
      <c r="BI856" s="6">
        <v>0</v>
      </c>
      <c r="BJ856" s="6">
        <v>0</v>
      </c>
      <c r="BK856" s="6">
        <v>20</v>
      </c>
    </row>
    <row r="857" spans="1:63" x14ac:dyDescent="0.35">
      <c r="A857" s="28">
        <v>851</v>
      </c>
      <c r="C857" s="18" t="s">
        <v>1</v>
      </c>
      <c r="D857" s="15">
        <v>96</v>
      </c>
      <c r="E857" s="19">
        <v>0</v>
      </c>
      <c r="F857" s="19">
        <v>0</v>
      </c>
      <c r="G857" s="19">
        <v>4</v>
      </c>
      <c r="H857" s="19">
        <v>87</v>
      </c>
      <c r="I857" s="19">
        <v>7</v>
      </c>
      <c r="J857" s="20">
        <v>60.416666666666664</v>
      </c>
      <c r="K857" s="20">
        <v>9</v>
      </c>
      <c r="L857" s="20">
        <v>15</v>
      </c>
      <c r="M857" s="19">
        <v>0</v>
      </c>
      <c r="N857" s="20">
        <v>0</v>
      </c>
      <c r="O857" s="20">
        <v>3</v>
      </c>
      <c r="P857" s="20">
        <v>100</v>
      </c>
      <c r="Q857" s="20">
        <v>12.244897959183673</v>
      </c>
      <c r="R857" s="19">
        <v>0</v>
      </c>
      <c r="S857" s="20">
        <v>0</v>
      </c>
      <c r="T857" s="19">
        <v>0</v>
      </c>
      <c r="U857" s="20">
        <v>0</v>
      </c>
      <c r="V857" s="19">
        <v>0</v>
      </c>
      <c r="W857" s="118">
        <v>0</v>
      </c>
      <c r="X857" s="118">
        <v>4</v>
      </c>
      <c r="Y857" s="118">
        <v>100</v>
      </c>
      <c r="Z857" s="20">
        <v>12.5</v>
      </c>
      <c r="AA857" s="20">
        <v>66.071428571428569</v>
      </c>
      <c r="AB857" s="19">
        <v>4</v>
      </c>
      <c r="AC857" s="20">
        <v>5.7142857142857144</v>
      </c>
      <c r="AD857" s="20">
        <v>81.081081081081081</v>
      </c>
      <c r="AE857" s="20">
        <v>71.698113207547166</v>
      </c>
      <c r="AF857" s="20">
        <v>100</v>
      </c>
      <c r="AG857" s="20">
        <v>77.464788732394368</v>
      </c>
      <c r="AH857" s="20">
        <v>8.4507042253521121</v>
      </c>
      <c r="AI857" s="20">
        <v>61.971830985915489</v>
      </c>
      <c r="AJ857" s="3">
        <v>1125</v>
      </c>
      <c r="AK857" s="6">
        <v>3</v>
      </c>
      <c r="AL857" s="6">
        <v>27</v>
      </c>
      <c r="AM857" s="6">
        <v>33</v>
      </c>
      <c r="AN857" s="6">
        <v>5</v>
      </c>
      <c r="AO857" s="6">
        <v>0</v>
      </c>
      <c r="AP857" s="6">
        <v>0</v>
      </c>
      <c r="AQ857" s="6">
        <v>29</v>
      </c>
      <c r="AR857" s="6">
        <v>11</v>
      </c>
      <c r="AS857" s="6">
        <v>11.956521739130435</v>
      </c>
      <c r="AT857" s="138">
        <v>0</v>
      </c>
      <c r="AU857" s="138">
        <v>0</v>
      </c>
      <c r="AV857" s="138">
        <v>0</v>
      </c>
      <c r="AW857" s="138">
        <v>0</v>
      </c>
      <c r="AX857" s="138">
        <v>0</v>
      </c>
      <c r="AY857" s="6">
        <v>51.578947368421055</v>
      </c>
      <c r="AZ857" s="6">
        <v>0</v>
      </c>
      <c r="BA857" s="6">
        <v>0</v>
      </c>
      <c r="BB857" s="6">
        <v>5</v>
      </c>
      <c r="BC857" s="6">
        <v>0</v>
      </c>
      <c r="BD857" s="6">
        <v>0</v>
      </c>
      <c r="BE857" s="6">
        <v>0</v>
      </c>
      <c r="BF857" s="6">
        <v>0</v>
      </c>
      <c r="BG857" s="6">
        <v>0</v>
      </c>
      <c r="BH857" s="6">
        <v>0</v>
      </c>
      <c r="BI857" s="6">
        <v>0</v>
      </c>
      <c r="BJ857" s="6">
        <v>0</v>
      </c>
      <c r="BK857" s="6">
        <v>4</v>
      </c>
    </row>
    <row r="858" spans="1:63" x14ac:dyDescent="0.35">
      <c r="A858" s="28">
        <v>852</v>
      </c>
      <c r="C858" s="18" t="s">
        <v>7</v>
      </c>
      <c r="D858" s="15">
        <v>1163</v>
      </c>
      <c r="E858" s="19">
        <v>0</v>
      </c>
      <c r="F858" s="19">
        <v>8</v>
      </c>
      <c r="G858" s="19">
        <v>10</v>
      </c>
      <c r="H858" s="19">
        <v>298</v>
      </c>
      <c r="I858" s="19">
        <v>850</v>
      </c>
      <c r="J858" s="20">
        <v>53.998280309544278</v>
      </c>
      <c r="K858" s="20">
        <v>3</v>
      </c>
      <c r="L858" s="20">
        <v>5.0847457627118651</v>
      </c>
      <c r="M858" s="19">
        <v>0</v>
      </c>
      <c r="N858" s="20">
        <v>0</v>
      </c>
      <c r="O858" s="20">
        <v>85</v>
      </c>
      <c r="P858" s="20">
        <v>84.523809523809518</v>
      </c>
      <c r="Q858" s="20">
        <v>70.472792149866194</v>
      </c>
      <c r="R858" s="19">
        <v>0</v>
      </c>
      <c r="S858" s="20">
        <v>0</v>
      </c>
      <c r="T858" s="19">
        <v>0</v>
      </c>
      <c r="U858" s="20">
        <v>0</v>
      </c>
      <c r="V858" s="19">
        <v>0</v>
      </c>
      <c r="W858" s="20">
        <v>0</v>
      </c>
      <c r="X858" s="19">
        <v>0</v>
      </c>
      <c r="Y858" s="20">
        <v>0</v>
      </c>
      <c r="Z858" s="20">
        <v>22.950819672131146</v>
      </c>
      <c r="AA858" s="20">
        <v>55.737704918032783</v>
      </c>
      <c r="AB858" s="19">
        <v>15</v>
      </c>
      <c r="AC858" s="20">
        <v>7.3529411764705888</v>
      </c>
      <c r="AD858" s="20">
        <v>64.473684210526315</v>
      </c>
      <c r="AE858" s="20">
        <v>56.338028169014088</v>
      </c>
      <c r="AF858" s="20">
        <v>68.965517241379317</v>
      </c>
      <c r="AG858" s="20">
        <v>60.714285714285708</v>
      </c>
      <c r="AH858" s="20">
        <v>25.274725274725274</v>
      </c>
      <c r="AI858" s="20">
        <v>43.406593406593409</v>
      </c>
      <c r="AJ858" s="3">
        <v>391.44486692015209</v>
      </c>
      <c r="AK858" s="6">
        <v>0</v>
      </c>
      <c r="AL858" s="6">
        <v>1094</v>
      </c>
      <c r="AM858" s="6">
        <v>0</v>
      </c>
      <c r="AN858" s="6">
        <v>10</v>
      </c>
      <c r="AO858" s="6">
        <v>0</v>
      </c>
      <c r="AP858" s="6">
        <v>0</v>
      </c>
      <c r="AQ858" s="6">
        <v>41</v>
      </c>
      <c r="AR858" s="6">
        <v>38</v>
      </c>
      <c r="AS858" s="6">
        <v>3.4111310592459607</v>
      </c>
      <c r="AT858" s="138">
        <v>1</v>
      </c>
      <c r="AU858" s="138">
        <v>0</v>
      </c>
      <c r="AV858" s="138">
        <v>0</v>
      </c>
      <c r="AW858" s="138">
        <v>0</v>
      </c>
      <c r="AX858" s="138">
        <v>1</v>
      </c>
      <c r="AY858" s="6">
        <v>12.685185185185185</v>
      </c>
      <c r="AZ858" s="6">
        <v>0</v>
      </c>
      <c r="BA858" s="6">
        <v>0</v>
      </c>
      <c r="BB858" s="6">
        <v>155</v>
      </c>
      <c r="BC858" s="6">
        <v>472</v>
      </c>
      <c r="BD858" s="6">
        <v>40.549828178694156</v>
      </c>
      <c r="BE858" s="6">
        <v>0</v>
      </c>
      <c r="BF858" s="6">
        <v>0</v>
      </c>
      <c r="BG858" s="6">
        <v>25</v>
      </c>
      <c r="BH858" s="6">
        <v>8.5034013605442169</v>
      </c>
      <c r="BI858" s="6">
        <v>446</v>
      </c>
      <c r="BJ858" s="6">
        <v>52.532391048292105</v>
      </c>
      <c r="BK858" s="6">
        <v>10</v>
      </c>
    </row>
    <row r="859" spans="1:63" x14ac:dyDescent="0.35">
      <c r="A859" s="28">
        <v>853</v>
      </c>
      <c r="C859" s="18" t="s">
        <v>278</v>
      </c>
      <c r="D859" s="15">
        <v>339</v>
      </c>
      <c r="E859" s="19">
        <v>17</v>
      </c>
      <c r="F859" s="19">
        <v>33</v>
      </c>
      <c r="G859" s="19">
        <v>26</v>
      </c>
      <c r="H859" s="19">
        <v>249</v>
      </c>
      <c r="I859" s="19">
        <v>26</v>
      </c>
      <c r="J859" s="20">
        <v>57.522123893805308</v>
      </c>
      <c r="K859" s="20">
        <v>6</v>
      </c>
      <c r="L859" s="20">
        <v>3.278688524590164</v>
      </c>
      <c r="M859" s="19">
        <v>0</v>
      </c>
      <c r="N859" s="20">
        <v>0</v>
      </c>
      <c r="O859" s="20">
        <v>5</v>
      </c>
      <c r="P859" s="20">
        <v>100</v>
      </c>
      <c r="Q859" s="20">
        <v>6.2913907284768218</v>
      </c>
      <c r="R859" s="19">
        <v>0</v>
      </c>
      <c r="S859" s="20">
        <v>0</v>
      </c>
      <c r="T859" s="19">
        <v>0</v>
      </c>
      <c r="U859" s="20">
        <v>0</v>
      </c>
      <c r="V859" s="19">
        <v>0</v>
      </c>
      <c r="W859" s="118">
        <v>0</v>
      </c>
      <c r="X859" s="118">
        <v>0</v>
      </c>
      <c r="Y859" s="118">
        <v>0</v>
      </c>
      <c r="Z859" s="20">
        <v>12.777777777777777</v>
      </c>
      <c r="AA859" s="20">
        <v>76.111111111111114</v>
      </c>
      <c r="AB859" s="19">
        <v>21</v>
      </c>
      <c r="AC859" s="20">
        <v>9.502262443438914</v>
      </c>
      <c r="AD859" s="20">
        <v>83.15789473684211</v>
      </c>
      <c r="AE859" s="20">
        <v>78.231292517006807</v>
      </c>
      <c r="AF859" s="20">
        <v>62.962962962962962</v>
      </c>
      <c r="AG859" s="20">
        <v>79.342723004694832</v>
      </c>
      <c r="AH859" s="20">
        <v>15.09433962264151</v>
      </c>
      <c r="AI859" s="20">
        <v>56.132075471698116</v>
      </c>
      <c r="AJ859" s="3">
        <v>951.72413793103442</v>
      </c>
      <c r="AK859" s="6">
        <v>21</v>
      </c>
      <c r="AL859" s="6">
        <v>90</v>
      </c>
      <c r="AM859" s="6">
        <v>0</v>
      </c>
      <c r="AN859" s="6">
        <v>0</v>
      </c>
      <c r="AO859" s="6">
        <v>0</v>
      </c>
      <c r="AP859" s="6">
        <v>0</v>
      </c>
      <c r="AQ859" s="6">
        <v>205</v>
      </c>
      <c r="AR859" s="6">
        <v>61</v>
      </c>
      <c r="AS859" s="6">
        <v>18.429003021148034</v>
      </c>
      <c r="AT859" s="138">
        <v>0</v>
      </c>
      <c r="AU859" s="138">
        <v>0</v>
      </c>
      <c r="AV859" s="138">
        <v>2</v>
      </c>
      <c r="AW859" s="138">
        <v>1</v>
      </c>
      <c r="AX859" s="138">
        <v>3</v>
      </c>
      <c r="AY859" s="6">
        <v>50.299401197604787</v>
      </c>
      <c r="AZ859" s="6">
        <v>3</v>
      </c>
      <c r="BA859" s="6">
        <v>1.6666666666666667</v>
      </c>
      <c r="BB859" s="6">
        <v>9</v>
      </c>
      <c r="BC859" s="6">
        <v>20</v>
      </c>
      <c r="BD859" s="6">
        <v>5.8309037900874632</v>
      </c>
      <c r="BE859" s="6">
        <v>0</v>
      </c>
      <c r="BF859" s="6">
        <v>0</v>
      </c>
      <c r="BG859" s="6">
        <v>7</v>
      </c>
      <c r="BH859" s="6">
        <v>2.8455284552845526</v>
      </c>
      <c r="BI859" s="6">
        <v>7</v>
      </c>
      <c r="BJ859" s="6">
        <v>25.925925925925924</v>
      </c>
      <c r="BK859" s="6">
        <v>26</v>
      </c>
    </row>
    <row r="860" spans="1:63" x14ac:dyDescent="0.35">
      <c r="A860" s="28">
        <v>854</v>
      </c>
      <c r="C860" s="18" t="s">
        <v>23</v>
      </c>
      <c r="D860" s="15">
        <v>2020</v>
      </c>
      <c r="E860" s="19">
        <v>92</v>
      </c>
      <c r="F860" s="19">
        <v>150</v>
      </c>
      <c r="G860" s="19">
        <v>144</v>
      </c>
      <c r="H860" s="19">
        <v>1640</v>
      </c>
      <c r="I860" s="19">
        <v>80</v>
      </c>
      <c r="J860" s="20">
        <v>42.67326732673267</v>
      </c>
      <c r="K860" s="20">
        <v>58</v>
      </c>
      <c r="L860" s="20">
        <v>3.9780521262002746</v>
      </c>
      <c r="M860" s="19">
        <v>6</v>
      </c>
      <c r="N860" s="20">
        <v>11.76470588235294</v>
      </c>
      <c r="O860" s="20">
        <v>28</v>
      </c>
      <c r="P860" s="20">
        <v>90.625</v>
      </c>
      <c r="Q860" s="20">
        <v>3.7622682660850599</v>
      </c>
      <c r="R860" s="19">
        <v>4</v>
      </c>
      <c r="S860" s="20">
        <v>3.5087719298245612</v>
      </c>
      <c r="T860" s="19">
        <v>0</v>
      </c>
      <c r="U860" s="20">
        <v>0</v>
      </c>
      <c r="V860" s="19">
        <v>8</v>
      </c>
      <c r="W860" s="118">
        <v>17.391304347826086</v>
      </c>
      <c r="X860" s="118">
        <v>9</v>
      </c>
      <c r="Y860" s="118">
        <v>7.4380165289256199</v>
      </c>
      <c r="Z860" s="20">
        <v>11.034004163775156</v>
      </c>
      <c r="AA860" s="20">
        <v>77.029840388619021</v>
      </c>
      <c r="AB860" s="19">
        <v>126</v>
      </c>
      <c r="AC860" s="20">
        <v>8.4393837910247829</v>
      </c>
      <c r="AD860" s="20">
        <v>89.373007438894788</v>
      </c>
      <c r="AE860" s="20">
        <v>64.492753623188406</v>
      </c>
      <c r="AF860" s="20">
        <v>71.822358346094944</v>
      </c>
      <c r="AG860" s="20">
        <v>83.974358974358978</v>
      </c>
      <c r="AH860" s="20">
        <v>21.987951807228914</v>
      </c>
      <c r="AI860" s="20">
        <v>55.120481927710841</v>
      </c>
      <c r="AJ860" s="3">
        <v>946.07329842931938</v>
      </c>
      <c r="AK860" s="6">
        <v>20</v>
      </c>
      <c r="AL860" s="6">
        <v>236</v>
      </c>
      <c r="AM860" s="6">
        <v>1364</v>
      </c>
      <c r="AN860" s="6">
        <v>50</v>
      </c>
      <c r="AO860" s="6">
        <v>0</v>
      </c>
      <c r="AP860" s="6">
        <v>118</v>
      </c>
      <c r="AQ860" s="6">
        <v>155</v>
      </c>
      <c r="AR860" s="6">
        <v>878</v>
      </c>
      <c r="AS860" s="6">
        <v>44.818785094435938</v>
      </c>
      <c r="AT860" s="138">
        <v>9</v>
      </c>
      <c r="AU860" s="138">
        <v>0</v>
      </c>
      <c r="AV860" s="138">
        <v>12</v>
      </c>
      <c r="AW860" s="138">
        <v>74</v>
      </c>
      <c r="AX860" s="138">
        <v>95</v>
      </c>
      <c r="AY860" s="6">
        <v>83.307573415765063</v>
      </c>
      <c r="AZ860" s="6">
        <v>7</v>
      </c>
      <c r="BA860" s="6">
        <v>0.48712595685455817</v>
      </c>
      <c r="BB860" s="6">
        <v>21</v>
      </c>
      <c r="BC860" s="6">
        <v>61</v>
      </c>
      <c r="BD860" s="6">
        <v>3.0408773678963112</v>
      </c>
      <c r="BE860" s="6">
        <v>0</v>
      </c>
      <c r="BF860" s="6">
        <v>0</v>
      </c>
      <c r="BG860" s="6">
        <v>29</v>
      </c>
      <c r="BH860" s="6">
        <v>1.7791411042944787</v>
      </c>
      <c r="BI860" s="6">
        <v>6</v>
      </c>
      <c r="BJ860" s="6">
        <v>7.5</v>
      </c>
      <c r="BK860" s="6">
        <v>144</v>
      </c>
    </row>
    <row r="861" spans="1:63" x14ac:dyDescent="0.35">
      <c r="A861" s="28">
        <v>855</v>
      </c>
      <c r="C861" s="18" t="s">
        <v>19</v>
      </c>
      <c r="D861" s="15">
        <v>423</v>
      </c>
      <c r="E861" s="19">
        <v>4</v>
      </c>
      <c r="F861" s="19">
        <v>5</v>
      </c>
      <c r="G861" s="19">
        <v>96</v>
      </c>
      <c r="H861" s="19">
        <v>306</v>
      </c>
      <c r="I861" s="19">
        <v>15</v>
      </c>
      <c r="J861" s="20">
        <v>60.047281323877066</v>
      </c>
      <c r="K861" s="20">
        <v>9</v>
      </c>
      <c r="L861" s="20">
        <v>3.6734693877551026</v>
      </c>
      <c r="M861" s="19">
        <v>0</v>
      </c>
      <c r="N861" s="20">
        <v>0</v>
      </c>
      <c r="O861" s="20">
        <v>18</v>
      </c>
      <c r="P861" s="20">
        <v>100</v>
      </c>
      <c r="Q861" s="20">
        <v>2.9776674937965262</v>
      </c>
      <c r="R861" s="19">
        <v>0</v>
      </c>
      <c r="S861" s="20">
        <v>0</v>
      </c>
      <c r="T861" s="19">
        <v>0</v>
      </c>
      <c r="U861" s="20">
        <v>0</v>
      </c>
      <c r="V861" s="19">
        <v>4</v>
      </c>
      <c r="W861" s="118">
        <v>10</v>
      </c>
      <c r="X861" s="118">
        <v>9</v>
      </c>
      <c r="Y861" s="118">
        <v>12.857142857142856</v>
      </c>
      <c r="Z861" s="118">
        <v>11.666666666666666</v>
      </c>
      <c r="AA861" s="118">
        <v>79.166666666666657</v>
      </c>
      <c r="AB861" s="19">
        <v>24</v>
      </c>
      <c r="AC861" s="20">
        <v>8.0267558528428093</v>
      </c>
      <c r="AD861" s="20">
        <v>88.288288288288285</v>
      </c>
      <c r="AE861" s="20">
        <v>74.72527472527473</v>
      </c>
      <c r="AF861" s="20">
        <v>67.213114754098356</v>
      </c>
      <c r="AG861" s="20">
        <v>82.627118644067792</v>
      </c>
      <c r="AH861" s="20">
        <v>14.453125</v>
      </c>
      <c r="AI861" s="20">
        <v>51.171875</v>
      </c>
      <c r="AJ861" s="3">
        <v>770.83333333333337</v>
      </c>
      <c r="AK861" s="6">
        <v>45</v>
      </c>
      <c r="AL861" s="6">
        <v>236</v>
      </c>
      <c r="AM861" s="6">
        <v>8</v>
      </c>
      <c r="AN861" s="6">
        <v>55</v>
      </c>
      <c r="AO861" s="6">
        <v>0</v>
      </c>
      <c r="AP861" s="6">
        <v>0</v>
      </c>
      <c r="AQ861" s="6">
        <v>48</v>
      </c>
      <c r="AR861" s="6">
        <v>129</v>
      </c>
      <c r="AS861" s="6">
        <v>31.386861313868614</v>
      </c>
      <c r="AT861" s="138">
        <v>1</v>
      </c>
      <c r="AU861" s="138">
        <v>0</v>
      </c>
      <c r="AV861" s="138">
        <v>8</v>
      </c>
      <c r="AW861" s="138">
        <v>2</v>
      </c>
      <c r="AX861" s="138">
        <v>11</v>
      </c>
      <c r="AY861" s="6">
        <v>55.970149253731336</v>
      </c>
      <c r="AZ861" s="6">
        <v>0</v>
      </c>
      <c r="BA861" s="6">
        <v>0</v>
      </c>
      <c r="BB861" s="6">
        <v>9</v>
      </c>
      <c r="BC861" s="6">
        <v>11</v>
      </c>
      <c r="BD861" s="6">
        <v>2.5882352941176472</v>
      </c>
      <c r="BE861" s="6">
        <v>0</v>
      </c>
      <c r="BF861" s="6">
        <v>0</v>
      </c>
      <c r="BG861" s="6">
        <v>8</v>
      </c>
      <c r="BH861" s="6">
        <v>2.6315789473684208</v>
      </c>
      <c r="BI861" s="6">
        <v>3</v>
      </c>
      <c r="BJ861" s="6">
        <v>14.285714285714285</v>
      </c>
      <c r="BK861" s="6">
        <v>96</v>
      </c>
    </row>
    <row r="862" spans="1:63" x14ac:dyDescent="0.35">
      <c r="A862" s="28">
        <v>856</v>
      </c>
      <c r="C862" s="18" t="s">
        <v>12</v>
      </c>
      <c r="D862" s="15">
        <v>265</v>
      </c>
      <c r="E862" s="19">
        <v>3</v>
      </c>
      <c r="F862" s="19">
        <v>8</v>
      </c>
      <c r="G862" s="19">
        <v>11</v>
      </c>
      <c r="H862" s="19">
        <v>235</v>
      </c>
      <c r="I862" s="19">
        <v>15</v>
      </c>
      <c r="J862" s="20">
        <v>47.547169811320757</v>
      </c>
      <c r="K862" s="20">
        <v>19</v>
      </c>
      <c r="L862" s="20">
        <v>9.1787439613526569</v>
      </c>
      <c r="M862" s="19">
        <v>0</v>
      </c>
      <c r="N862" s="20">
        <v>0</v>
      </c>
      <c r="O862" s="20">
        <v>3</v>
      </c>
      <c r="P862" s="20">
        <v>100</v>
      </c>
      <c r="Q862" s="20">
        <v>1.1904761904761905</v>
      </c>
      <c r="R862" s="19">
        <v>0</v>
      </c>
      <c r="S862" s="20">
        <v>0</v>
      </c>
      <c r="T862" s="19">
        <v>0</v>
      </c>
      <c r="U862" s="20">
        <v>0</v>
      </c>
      <c r="V862" s="19">
        <v>0</v>
      </c>
      <c r="W862" s="118">
        <v>0</v>
      </c>
      <c r="X862" s="118">
        <v>0</v>
      </c>
      <c r="Y862" s="118">
        <v>0</v>
      </c>
      <c r="Z862" s="20">
        <v>9.9056603773584904</v>
      </c>
      <c r="AA862" s="20">
        <v>75.471698113207552</v>
      </c>
      <c r="AB862" s="19">
        <v>32</v>
      </c>
      <c r="AC862" s="20">
        <v>16.161616161616163</v>
      </c>
      <c r="AD862" s="20">
        <v>77.118644067796609</v>
      </c>
      <c r="AE862" s="20">
        <v>61.403508771929829</v>
      </c>
      <c r="AF862" s="20">
        <v>63.302752293577981</v>
      </c>
      <c r="AG862" s="20">
        <v>73.983739837398375</v>
      </c>
      <c r="AH862" s="20">
        <v>16.7741935483871</v>
      </c>
      <c r="AI862" s="20">
        <v>60.645161290322577</v>
      </c>
      <c r="AJ862" s="3">
        <v>854.16666666666663</v>
      </c>
      <c r="AK862" s="6">
        <v>0</v>
      </c>
      <c r="AL862" s="6">
        <v>20</v>
      </c>
      <c r="AM862" s="6">
        <v>0</v>
      </c>
      <c r="AN862" s="6">
        <v>59</v>
      </c>
      <c r="AO862" s="6">
        <v>3</v>
      </c>
      <c r="AP862" s="6">
        <v>9</v>
      </c>
      <c r="AQ862" s="6">
        <v>151</v>
      </c>
      <c r="AR862" s="6">
        <v>120</v>
      </c>
      <c r="AS862" s="6">
        <v>45.801526717557252</v>
      </c>
      <c r="AT862" s="138">
        <v>2</v>
      </c>
      <c r="AU862" s="138">
        <v>0</v>
      </c>
      <c r="AV862" s="138">
        <v>1</v>
      </c>
      <c r="AW862" s="138">
        <v>8</v>
      </c>
      <c r="AX862" s="138">
        <v>11</v>
      </c>
      <c r="AY862" s="6">
        <v>77.777777777777786</v>
      </c>
      <c r="AZ862" s="6">
        <v>0</v>
      </c>
      <c r="BA862" s="6">
        <v>0</v>
      </c>
      <c r="BB862" s="6">
        <v>4</v>
      </c>
      <c r="BC862" s="6">
        <v>8</v>
      </c>
      <c r="BD862" s="6">
        <v>3.0303030303030303</v>
      </c>
      <c r="BE862" s="6">
        <v>0</v>
      </c>
      <c r="BF862" s="6">
        <v>0</v>
      </c>
      <c r="BG862" s="6">
        <v>7</v>
      </c>
      <c r="BH862" s="6">
        <v>2.9914529914529915</v>
      </c>
      <c r="BI862" s="6">
        <v>0</v>
      </c>
      <c r="BJ862" s="6">
        <v>0</v>
      </c>
      <c r="BK862" s="6">
        <v>11</v>
      </c>
    </row>
    <row r="863" spans="1:63" x14ac:dyDescent="0.35">
      <c r="A863" s="28">
        <v>857</v>
      </c>
      <c r="C863" s="18" t="s">
        <v>13</v>
      </c>
      <c r="D863" s="15">
        <v>43</v>
      </c>
      <c r="E863" s="19">
        <v>0</v>
      </c>
      <c r="F863" s="19">
        <v>0</v>
      </c>
      <c r="G863" s="19">
        <v>0</v>
      </c>
      <c r="H863" s="19">
        <v>32</v>
      </c>
      <c r="I863" s="19">
        <v>10</v>
      </c>
      <c r="J863" s="20">
        <v>46.511627906976742</v>
      </c>
      <c r="K863" s="20">
        <v>3</v>
      </c>
      <c r="L863" s="20">
        <v>10.344827586206897</v>
      </c>
      <c r="M863" s="19">
        <v>0</v>
      </c>
      <c r="N863" s="20">
        <v>0</v>
      </c>
      <c r="O863" s="20">
        <v>3</v>
      </c>
      <c r="P863" s="20">
        <v>100</v>
      </c>
      <c r="Q863" s="20">
        <v>17.5</v>
      </c>
      <c r="R863" s="19">
        <v>0</v>
      </c>
      <c r="S863" s="20">
        <v>0</v>
      </c>
      <c r="T863" s="19">
        <v>0</v>
      </c>
      <c r="U863" s="20">
        <v>0</v>
      </c>
      <c r="V863" s="19">
        <v>0</v>
      </c>
      <c r="W863" s="118">
        <v>0</v>
      </c>
      <c r="X863" s="118">
        <v>0</v>
      </c>
      <c r="Y863" s="118">
        <v>0</v>
      </c>
      <c r="Z863" s="20">
        <v>0</v>
      </c>
      <c r="AA863" s="20">
        <v>82.608695652173907</v>
      </c>
      <c r="AB863" s="19">
        <v>0</v>
      </c>
      <c r="AC863" s="20">
        <v>0</v>
      </c>
      <c r="AD863" s="20">
        <v>58.82352941176471</v>
      </c>
      <c r="AE863" s="20">
        <v>75</v>
      </c>
      <c r="AF863" s="20">
        <v>0</v>
      </c>
      <c r="AG863" s="20">
        <v>67.741935483870961</v>
      </c>
      <c r="AH863" s="20">
        <v>15.789473684210526</v>
      </c>
      <c r="AI863" s="20">
        <v>47.368421052631575</v>
      </c>
      <c r="AJ863" s="3">
        <v>750</v>
      </c>
      <c r="AK863" s="6">
        <v>0</v>
      </c>
      <c r="AL863" s="6">
        <v>15</v>
      </c>
      <c r="AM863" s="6">
        <v>0</v>
      </c>
      <c r="AN863" s="6">
        <v>7</v>
      </c>
      <c r="AO863" s="6">
        <v>4</v>
      </c>
      <c r="AP863" s="6">
        <v>0</v>
      </c>
      <c r="AQ863" s="6">
        <v>9</v>
      </c>
      <c r="AR863" s="6">
        <v>3</v>
      </c>
      <c r="AS863" s="6">
        <v>7.1428571428571423</v>
      </c>
      <c r="AT863" s="138">
        <v>0</v>
      </c>
      <c r="AU863" s="138">
        <v>0</v>
      </c>
      <c r="AV863" s="138">
        <v>0</v>
      </c>
      <c r="AW863" s="138">
        <v>0</v>
      </c>
      <c r="AX863" s="138">
        <v>0</v>
      </c>
      <c r="AY863" s="6">
        <v>100</v>
      </c>
      <c r="AZ863" s="6">
        <v>0</v>
      </c>
      <c r="BA863" s="6">
        <v>0</v>
      </c>
      <c r="BB863" s="6">
        <v>0</v>
      </c>
      <c r="BC863" s="6">
        <v>3</v>
      </c>
      <c r="BD863" s="6">
        <v>7.1428571428571423</v>
      </c>
      <c r="BE863" s="6">
        <v>0</v>
      </c>
      <c r="BF863" s="6">
        <v>0</v>
      </c>
      <c r="BG863" s="6">
        <v>0</v>
      </c>
      <c r="BH863" s="6">
        <v>0</v>
      </c>
      <c r="BI863" s="6">
        <v>3</v>
      </c>
      <c r="BJ863" s="6">
        <v>42.857142857142854</v>
      </c>
      <c r="BK863" s="6">
        <v>0</v>
      </c>
    </row>
    <row r="864" spans="1:63" x14ac:dyDescent="0.35">
      <c r="A864" s="28">
        <v>858</v>
      </c>
      <c r="C864" s="18" t="s">
        <v>4</v>
      </c>
      <c r="D864" s="15">
        <v>857</v>
      </c>
      <c r="E864" s="19">
        <v>10</v>
      </c>
      <c r="F864" s="19">
        <v>20</v>
      </c>
      <c r="G864" s="19">
        <v>42</v>
      </c>
      <c r="H864" s="19">
        <v>518</v>
      </c>
      <c r="I864" s="19">
        <v>277</v>
      </c>
      <c r="J864" s="20">
        <v>43.757292882147027</v>
      </c>
      <c r="K864" s="20">
        <v>13</v>
      </c>
      <c r="L864" s="20">
        <v>3.4210526315789478</v>
      </c>
      <c r="M864" s="19">
        <v>0</v>
      </c>
      <c r="N864" s="20">
        <v>0</v>
      </c>
      <c r="O864" s="20">
        <v>27</v>
      </c>
      <c r="P864" s="20">
        <v>90</v>
      </c>
      <c r="Q864" s="20">
        <v>29.72972972972973</v>
      </c>
      <c r="R864" s="19">
        <v>4</v>
      </c>
      <c r="S864" s="20">
        <v>9.5238095238095237</v>
      </c>
      <c r="T864" s="19">
        <v>0</v>
      </c>
      <c r="U864" s="20">
        <v>0</v>
      </c>
      <c r="V864" s="19">
        <v>6</v>
      </c>
      <c r="W864" s="118">
        <v>33.333333333333329</v>
      </c>
      <c r="X864" s="118">
        <v>6</v>
      </c>
      <c r="Y864" s="118">
        <v>13.953488372093023</v>
      </c>
      <c r="Z864" s="20">
        <v>33.884297520661157</v>
      </c>
      <c r="AA864" s="20">
        <v>43.526170798898072</v>
      </c>
      <c r="AB864" s="19">
        <v>30</v>
      </c>
      <c r="AC864" s="20">
        <v>6.3424947145877377</v>
      </c>
      <c r="AD864" s="20">
        <v>84.768211920529808</v>
      </c>
      <c r="AE864" s="20">
        <v>72.94685990338165</v>
      </c>
      <c r="AF864" s="20">
        <v>85.767790262172284</v>
      </c>
      <c r="AG864" s="20">
        <v>74.025974025974023</v>
      </c>
      <c r="AH864" s="20">
        <v>28.074245939675173</v>
      </c>
      <c r="AI864" s="20">
        <v>41.763341067285381</v>
      </c>
      <c r="AJ864" s="3">
        <v>694.80519480519479</v>
      </c>
      <c r="AK864" s="6">
        <v>9</v>
      </c>
      <c r="AL864" s="6">
        <v>583</v>
      </c>
      <c r="AM864" s="6">
        <v>0</v>
      </c>
      <c r="AN864" s="6">
        <v>0</v>
      </c>
      <c r="AO864" s="6">
        <v>6</v>
      </c>
      <c r="AP864" s="6">
        <v>0</v>
      </c>
      <c r="AQ864" s="6">
        <v>218</v>
      </c>
      <c r="AR864" s="6">
        <v>312</v>
      </c>
      <c r="AS864" s="6">
        <v>37.81818181818182</v>
      </c>
      <c r="AT864" s="138">
        <v>0</v>
      </c>
      <c r="AU864" s="138">
        <v>0</v>
      </c>
      <c r="AV864" s="138">
        <v>1</v>
      </c>
      <c r="AW864" s="138">
        <v>6</v>
      </c>
      <c r="AX864" s="138">
        <v>7</v>
      </c>
      <c r="AY864" s="6">
        <v>51.470588235294116</v>
      </c>
      <c r="AZ864" s="6">
        <v>0</v>
      </c>
      <c r="BA864" s="6">
        <v>0</v>
      </c>
      <c r="BB864" s="6">
        <v>73</v>
      </c>
      <c r="BC864" s="6">
        <v>60</v>
      </c>
      <c r="BD864" s="6">
        <v>6.9930069930069934</v>
      </c>
      <c r="BE864" s="6">
        <v>0</v>
      </c>
      <c r="BF864" s="6">
        <v>0</v>
      </c>
      <c r="BG864" s="6">
        <v>13</v>
      </c>
      <c r="BH864" s="6">
        <v>2.490421455938697</v>
      </c>
      <c r="BI864" s="6">
        <v>41</v>
      </c>
      <c r="BJ864" s="6">
        <v>14.695340501792115</v>
      </c>
      <c r="BK864" s="6">
        <v>42</v>
      </c>
    </row>
    <row r="865" spans="1:63" x14ac:dyDescent="0.35">
      <c r="A865" s="28">
        <v>859</v>
      </c>
      <c r="C865" s="18" t="s">
        <v>279</v>
      </c>
      <c r="D865" s="15">
        <v>284</v>
      </c>
      <c r="E865" s="19">
        <v>4</v>
      </c>
      <c r="F865" s="19">
        <v>10</v>
      </c>
      <c r="G865" s="19">
        <v>40</v>
      </c>
      <c r="H865" s="19">
        <v>231</v>
      </c>
      <c r="I865" s="19">
        <v>5</v>
      </c>
      <c r="J865" s="20">
        <v>63.732394366197184</v>
      </c>
      <c r="K865" s="20">
        <v>8</v>
      </c>
      <c r="L865" s="20">
        <v>4.0201005025125625</v>
      </c>
      <c r="M865" s="19">
        <v>0</v>
      </c>
      <c r="N865" s="20">
        <v>0</v>
      </c>
      <c r="O865" s="20">
        <v>8</v>
      </c>
      <c r="P865" s="20">
        <v>100</v>
      </c>
      <c r="Q865" s="20">
        <v>1.8867924528301887</v>
      </c>
      <c r="R865" s="19">
        <v>0</v>
      </c>
      <c r="S865" s="20">
        <v>0</v>
      </c>
      <c r="T865" s="19">
        <v>3</v>
      </c>
      <c r="U865" s="20">
        <v>16.666666666666664</v>
      </c>
      <c r="V865" s="19">
        <v>0</v>
      </c>
      <c r="W865" s="118">
        <v>0</v>
      </c>
      <c r="X865" s="118">
        <v>6</v>
      </c>
      <c r="Y865" s="118">
        <v>17.647058823529413</v>
      </c>
      <c r="Z865" s="20">
        <v>20.725388601036268</v>
      </c>
      <c r="AA865" s="20">
        <v>58.031088082901547</v>
      </c>
      <c r="AB865" s="19">
        <v>20</v>
      </c>
      <c r="AC865" s="20">
        <v>9.8039215686274517</v>
      </c>
      <c r="AD865" s="20">
        <v>83.561643835616437</v>
      </c>
      <c r="AE865" s="20">
        <v>69.798657718120808</v>
      </c>
      <c r="AF865" s="20">
        <v>63.934426229508205</v>
      </c>
      <c r="AG865" s="20">
        <v>78.343949044585997</v>
      </c>
      <c r="AH865" s="20">
        <v>28.176795580110497</v>
      </c>
      <c r="AI865" s="20">
        <v>39.226519337016576</v>
      </c>
      <c r="AJ865" s="3">
        <v>695</v>
      </c>
      <c r="AK865" s="6">
        <v>12</v>
      </c>
      <c r="AL865" s="6">
        <v>108</v>
      </c>
      <c r="AM865" s="6">
        <v>0</v>
      </c>
      <c r="AN865" s="6">
        <v>0</v>
      </c>
      <c r="AO865" s="6">
        <v>0</v>
      </c>
      <c r="AP865" s="6">
        <v>0</v>
      </c>
      <c r="AQ865" s="6">
        <v>151</v>
      </c>
      <c r="AR865" s="6">
        <v>79</v>
      </c>
      <c r="AS865" s="6">
        <v>28.937728937728942</v>
      </c>
      <c r="AT865" s="138">
        <v>0</v>
      </c>
      <c r="AU865" s="138">
        <v>0</v>
      </c>
      <c r="AV865" s="138">
        <v>3</v>
      </c>
      <c r="AW865" s="138">
        <v>0</v>
      </c>
      <c r="AX865" s="138">
        <v>3</v>
      </c>
      <c r="AY865" s="6">
        <v>75.280898876404493</v>
      </c>
      <c r="AZ865" s="6">
        <v>0</v>
      </c>
      <c r="BA865" s="6">
        <v>0</v>
      </c>
      <c r="BB865" s="6">
        <v>0</v>
      </c>
      <c r="BC865" s="6">
        <v>38</v>
      </c>
      <c r="BD865" s="6">
        <v>13.868613138686131</v>
      </c>
      <c r="BE865" s="6">
        <v>8</v>
      </c>
      <c r="BF865" s="6">
        <v>22.222222222222221</v>
      </c>
      <c r="BG865" s="6">
        <v>33</v>
      </c>
      <c r="BH865" s="6">
        <v>14.347826086956522</v>
      </c>
      <c r="BI865" s="6">
        <v>0</v>
      </c>
      <c r="BJ865" s="6">
        <v>0</v>
      </c>
      <c r="BK865" s="6">
        <v>40</v>
      </c>
    </row>
    <row r="866" spans="1:63" x14ac:dyDescent="0.35">
      <c r="A866" s="28">
        <v>860</v>
      </c>
      <c r="C866" s="18" t="s">
        <v>15</v>
      </c>
      <c r="D866" s="15">
        <v>73</v>
      </c>
      <c r="E866" s="19">
        <v>0</v>
      </c>
      <c r="F866" s="19">
        <v>0</v>
      </c>
      <c r="G866" s="19">
        <v>0</v>
      </c>
      <c r="H866" s="19">
        <v>50</v>
      </c>
      <c r="I866" s="19">
        <v>17</v>
      </c>
      <c r="J866" s="20">
        <v>38.356164383561641</v>
      </c>
      <c r="K866" s="20">
        <v>4</v>
      </c>
      <c r="L866" s="20">
        <v>13.333333333333334</v>
      </c>
      <c r="M866" s="19">
        <v>0</v>
      </c>
      <c r="N866" s="20">
        <v>0</v>
      </c>
      <c r="O866" s="20">
        <v>6</v>
      </c>
      <c r="P866" s="20">
        <v>50</v>
      </c>
      <c r="Q866" s="20">
        <v>13.846153846153847</v>
      </c>
      <c r="R866" s="19">
        <v>0</v>
      </c>
      <c r="S866" s="20">
        <v>0</v>
      </c>
      <c r="T866" s="19">
        <v>0</v>
      </c>
      <c r="U866" s="20">
        <v>0</v>
      </c>
      <c r="V866" s="19">
        <v>0</v>
      </c>
      <c r="W866" s="118">
        <v>0</v>
      </c>
      <c r="X866" s="118">
        <v>0</v>
      </c>
      <c r="Y866" s="118">
        <v>0</v>
      </c>
      <c r="Z866" s="20">
        <v>20.833333333333336</v>
      </c>
      <c r="AA866" s="20">
        <v>66.666666666666657</v>
      </c>
      <c r="AB866" s="19">
        <v>0</v>
      </c>
      <c r="AC866" s="20">
        <v>0</v>
      </c>
      <c r="AD866" s="20">
        <v>77.41935483870968</v>
      </c>
      <c r="AE866" s="20">
        <v>85</v>
      </c>
      <c r="AF866" s="20">
        <v>100</v>
      </c>
      <c r="AG866" s="20">
        <v>65.957446808510639</v>
      </c>
      <c r="AH866" s="20">
        <v>0</v>
      </c>
      <c r="AI866" s="20">
        <v>70.270270270270274</v>
      </c>
      <c r="AJ866" s="3">
        <v>750</v>
      </c>
      <c r="AK866" s="6">
        <v>0</v>
      </c>
      <c r="AL866" s="6">
        <v>39</v>
      </c>
      <c r="AM866" s="6">
        <v>0</v>
      </c>
      <c r="AN866" s="6">
        <v>11</v>
      </c>
      <c r="AO866" s="6">
        <v>0</v>
      </c>
      <c r="AP866" s="6">
        <v>11</v>
      </c>
      <c r="AQ866" s="6">
        <v>7</v>
      </c>
      <c r="AR866" s="6">
        <v>8</v>
      </c>
      <c r="AS866" s="6">
        <v>11.76470588235294</v>
      </c>
      <c r="AT866" s="138">
        <v>0</v>
      </c>
      <c r="AU866" s="138">
        <v>0</v>
      </c>
      <c r="AV866" s="138">
        <v>0</v>
      </c>
      <c r="AW866" s="138">
        <v>0</v>
      </c>
      <c r="AX866" s="138">
        <v>0</v>
      </c>
      <c r="AY866" s="6">
        <v>66.666666666666657</v>
      </c>
      <c r="AZ866" s="6">
        <v>0</v>
      </c>
      <c r="BA866" s="6">
        <v>0</v>
      </c>
      <c r="BB866" s="6">
        <v>10</v>
      </c>
      <c r="BC866" s="6">
        <v>0</v>
      </c>
      <c r="BD866" s="6">
        <v>0</v>
      </c>
      <c r="BE866" s="6">
        <v>0</v>
      </c>
      <c r="BF866" s="6">
        <v>0</v>
      </c>
      <c r="BG866" s="6">
        <v>0</v>
      </c>
      <c r="BH866" s="6">
        <v>0</v>
      </c>
      <c r="BI866" s="6">
        <v>0</v>
      </c>
      <c r="BJ866" s="6">
        <v>0</v>
      </c>
      <c r="BK866" s="6">
        <v>0</v>
      </c>
    </row>
    <row r="867" spans="1:63" x14ac:dyDescent="0.35">
      <c r="A867" s="28">
        <v>861</v>
      </c>
      <c r="C867" s="18" t="s">
        <v>135</v>
      </c>
      <c r="D867" s="15">
        <v>67</v>
      </c>
      <c r="E867" s="19">
        <v>0</v>
      </c>
      <c r="F867" s="19">
        <v>0</v>
      </c>
      <c r="G867" s="19">
        <v>0</v>
      </c>
      <c r="H867" s="19">
        <v>65</v>
      </c>
      <c r="I867" s="19">
        <v>6</v>
      </c>
      <c r="J867" s="20">
        <v>50.746268656716417</v>
      </c>
      <c r="K867" s="20">
        <v>5</v>
      </c>
      <c r="L867" s="20">
        <v>13.513513513513514</v>
      </c>
      <c r="M867" s="19">
        <v>0</v>
      </c>
      <c r="N867" s="20">
        <v>0</v>
      </c>
      <c r="O867" s="20">
        <v>0</v>
      </c>
      <c r="P867" s="20">
        <v>100</v>
      </c>
      <c r="Q867" s="20">
        <v>18.30985915492958</v>
      </c>
      <c r="R867" s="19">
        <v>0</v>
      </c>
      <c r="S867" s="20">
        <v>0</v>
      </c>
      <c r="T867" s="19">
        <v>0</v>
      </c>
      <c r="U867" s="20">
        <v>0</v>
      </c>
      <c r="V867" s="19">
        <v>0</v>
      </c>
      <c r="W867" s="118">
        <v>0</v>
      </c>
      <c r="X867" s="118">
        <v>0</v>
      </c>
      <c r="Y867" s="118">
        <v>0</v>
      </c>
      <c r="Z867" s="20">
        <v>22.5</v>
      </c>
      <c r="AA867" s="20">
        <v>47.5</v>
      </c>
      <c r="AB867" s="19">
        <v>0</v>
      </c>
      <c r="AC867" s="20">
        <v>0</v>
      </c>
      <c r="AD867" s="20">
        <v>100</v>
      </c>
      <c r="AE867" s="20">
        <v>75</v>
      </c>
      <c r="AF867" s="20">
        <v>100</v>
      </c>
      <c r="AG867" s="20">
        <v>84.745762711864401</v>
      </c>
      <c r="AH867" s="20">
        <v>7.1428571428571423</v>
      </c>
      <c r="AI867" s="20">
        <v>59.523809523809526</v>
      </c>
      <c r="AJ867" s="3">
        <v>1375</v>
      </c>
      <c r="AK867" s="6">
        <v>0</v>
      </c>
      <c r="AL867" s="6">
        <v>51</v>
      </c>
      <c r="AM867" s="6">
        <v>0</v>
      </c>
      <c r="AN867" s="6">
        <v>0</v>
      </c>
      <c r="AO867" s="6">
        <v>0</v>
      </c>
      <c r="AP867" s="6">
        <v>0</v>
      </c>
      <c r="AQ867" s="6">
        <v>16</v>
      </c>
      <c r="AR867" s="6">
        <v>0</v>
      </c>
      <c r="AS867" s="6">
        <v>0</v>
      </c>
      <c r="AT867" s="138">
        <v>0</v>
      </c>
      <c r="AU867" s="138">
        <v>0</v>
      </c>
      <c r="AV867" s="138">
        <v>0</v>
      </c>
      <c r="AW867" s="138">
        <v>3</v>
      </c>
      <c r="AX867" s="138">
        <v>3</v>
      </c>
      <c r="AY867" s="6">
        <v>55.223880597014926</v>
      </c>
      <c r="AZ867" s="6">
        <v>0</v>
      </c>
      <c r="BA867" s="6">
        <v>0</v>
      </c>
      <c r="BB867" s="6">
        <v>6</v>
      </c>
      <c r="BC867" s="6">
        <v>3</v>
      </c>
      <c r="BD867" s="6">
        <v>4.10958904109589</v>
      </c>
      <c r="BE867" s="6">
        <v>0</v>
      </c>
      <c r="BF867" s="6">
        <v>0</v>
      </c>
      <c r="BG867" s="6">
        <v>3</v>
      </c>
      <c r="BH867" s="6">
        <v>4.5454545454545459</v>
      </c>
      <c r="BI867" s="6">
        <v>4</v>
      </c>
      <c r="BJ867" s="6">
        <v>50</v>
      </c>
      <c r="BK867" s="6">
        <v>0</v>
      </c>
    </row>
    <row r="868" spans="1:63" x14ac:dyDescent="0.35">
      <c r="A868" s="28">
        <v>862</v>
      </c>
      <c r="C868" s="18" t="s">
        <v>20</v>
      </c>
      <c r="D868" s="15">
        <v>835</v>
      </c>
      <c r="E868" s="19">
        <v>9</v>
      </c>
      <c r="F868" s="19">
        <v>18</v>
      </c>
      <c r="G868" s="19">
        <v>110</v>
      </c>
      <c r="H868" s="19">
        <v>649</v>
      </c>
      <c r="I868" s="19">
        <v>63</v>
      </c>
      <c r="J868" s="20">
        <v>54.970059880239518</v>
      </c>
      <c r="K868" s="20">
        <v>19</v>
      </c>
      <c r="L868" s="20">
        <v>4.0339702760084926</v>
      </c>
      <c r="M868" s="19">
        <v>0</v>
      </c>
      <c r="N868" s="20">
        <v>0</v>
      </c>
      <c r="O868" s="20">
        <v>22</v>
      </c>
      <c r="P868" s="20">
        <v>88</v>
      </c>
      <c r="Q868" s="20">
        <v>4.3092522179974653</v>
      </c>
      <c r="R868" s="19">
        <v>0</v>
      </c>
      <c r="S868" s="20">
        <v>0</v>
      </c>
      <c r="T868" s="19">
        <v>7</v>
      </c>
      <c r="U868" s="20">
        <v>13.461538461538462</v>
      </c>
      <c r="V868" s="19">
        <v>3</v>
      </c>
      <c r="W868" s="20">
        <v>8.8235294117647065</v>
      </c>
      <c r="X868" s="19">
        <v>5</v>
      </c>
      <c r="Y868" s="20">
        <v>5.8823529411764701</v>
      </c>
      <c r="Z868" s="20">
        <v>8.5287846481876333</v>
      </c>
      <c r="AA868" s="20">
        <v>82.942430703624737</v>
      </c>
      <c r="AB868" s="19">
        <v>35</v>
      </c>
      <c r="AC868" s="20">
        <v>5.8823529411764701</v>
      </c>
      <c r="AD868" s="20">
        <v>88.929889298892988</v>
      </c>
      <c r="AE868" s="20">
        <v>74.054054054054049</v>
      </c>
      <c r="AF868" s="20">
        <v>72.815533980582529</v>
      </c>
      <c r="AG868" s="20">
        <v>82.38636363636364</v>
      </c>
      <c r="AH868" s="20">
        <v>10.21505376344086</v>
      </c>
      <c r="AI868" s="20">
        <v>66.666666666666657</v>
      </c>
      <c r="AJ868" s="3">
        <v>1120.9677419354839</v>
      </c>
      <c r="AK868" s="6">
        <v>169</v>
      </c>
      <c r="AL868" s="6">
        <v>292</v>
      </c>
      <c r="AM868" s="6">
        <v>23</v>
      </c>
      <c r="AN868" s="6">
        <v>43</v>
      </c>
      <c r="AO868" s="6">
        <v>0</v>
      </c>
      <c r="AP868" s="6">
        <v>13</v>
      </c>
      <c r="AQ868" s="6">
        <v>250</v>
      </c>
      <c r="AR868" s="6">
        <v>192</v>
      </c>
      <c r="AS868" s="6">
        <v>23.674475955610358</v>
      </c>
      <c r="AT868" s="138">
        <v>1</v>
      </c>
      <c r="AU868" s="138">
        <v>0</v>
      </c>
      <c r="AV868" s="138">
        <v>3</v>
      </c>
      <c r="AW868" s="138">
        <v>10</v>
      </c>
      <c r="AX868" s="138">
        <v>14</v>
      </c>
      <c r="AY868" s="6">
        <v>44.601542416452446</v>
      </c>
      <c r="AZ868" s="6">
        <v>0</v>
      </c>
      <c r="BA868" s="6">
        <v>0</v>
      </c>
      <c r="BB868" s="6">
        <v>20</v>
      </c>
      <c r="BC868" s="6">
        <v>15</v>
      </c>
      <c r="BD868" s="6">
        <v>1.800720288115246</v>
      </c>
      <c r="BE868" s="6">
        <v>0</v>
      </c>
      <c r="BF868" s="6">
        <v>0</v>
      </c>
      <c r="BG868" s="6">
        <v>12</v>
      </c>
      <c r="BH868" s="6">
        <v>1.8575851393188854</v>
      </c>
      <c r="BI868" s="6">
        <v>3</v>
      </c>
      <c r="BJ868" s="6">
        <v>5.0847457627118651</v>
      </c>
      <c r="BK868" s="6">
        <v>110</v>
      </c>
    </row>
    <row r="869" spans="1:63" x14ac:dyDescent="0.35">
      <c r="A869" s="28">
        <v>863</v>
      </c>
      <c r="C869" s="18" t="s">
        <v>29</v>
      </c>
      <c r="D869" s="15">
        <v>162</v>
      </c>
      <c r="E869" s="19">
        <v>0</v>
      </c>
      <c r="F869" s="19">
        <v>0</v>
      </c>
      <c r="G869" s="19">
        <v>8</v>
      </c>
      <c r="H869" s="19">
        <v>123</v>
      </c>
      <c r="I869" s="19">
        <v>27</v>
      </c>
      <c r="J869" s="20">
        <v>44.444444444444443</v>
      </c>
      <c r="K869" s="20">
        <v>9</v>
      </c>
      <c r="L869" s="20">
        <v>10.112359550561797</v>
      </c>
      <c r="M869" s="19">
        <v>0</v>
      </c>
      <c r="N869" s="20">
        <v>0</v>
      </c>
      <c r="O869" s="20">
        <v>3</v>
      </c>
      <c r="P869" s="20">
        <v>100</v>
      </c>
      <c r="Q869" s="20">
        <v>15.686274509803921</v>
      </c>
      <c r="R869" s="19">
        <v>0</v>
      </c>
      <c r="S869" s="20">
        <v>0</v>
      </c>
      <c r="T869" s="19">
        <v>0</v>
      </c>
      <c r="U869" s="20">
        <v>0</v>
      </c>
      <c r="V869" s="19">
        <v>0</v>
      </c>
      <c r="W869" s="20">
        <v>0</v>
      </c>
      <c r="X869" s="19">
        <v>0</v>
      </c>
      <c r="Y869" s="20">
        <v>0</v>
      </c>
      <c r="Z869" s="20">
        <v>31.03448275862069</v>
      </c>
      <c r="AA869" s="20">
        <v>55.172413793103445</v>
      </c>
      <c r="AB869" s="19">
        <v>4</v>
      </c>
      <c r="AC869" s="20">
        <v>3.8095238095238098</v>
      </c>
      <c r="AD869" s="20">
        <v>77.464788732394368</v>
      </c>
      <c r="AE869" s="20">
        <v>79.310344827586206</v>
      </c>
      <c r="AF869" s="20">
        <v>100</v>
      </c>
      <c r="AG869" s="20">
        <v>83.018867924528308</v>
      </c>
      <c r="AH869" s="20">
        <v>6.9306930693069315</v>
      </c>
      <c r="AI869" s="20">
        <v>55.445544554455452</v>
      </c>
      <c r="AJ869" s="3">
        <v>900</v>
      </c>
      <c r="AK869" s="6">
        <v>0</v>
      </c>
      <c r="AL869" s="6">
        <v>88</v>
      </c>
      <c r="AM869" s="6">
        <v>24</v>
      </c>
      <c r="AN869" s="6">
        <v>4</v>
      </c>
      <c r="AO869" s="6">
        <v>0</v>
      </c>
      <c r="AP869" s="6">
        <v>0</v>
      </c>
      <c r="AQ869" s="6">
        <v>24</v>
      </c>
      <c r="AR869" s="6">
        <v>18</v>
      </c>
      <c r="AS869" s="6">
        <v>11.39240506329114</v>
      </c>
      <c r="AT869" s="138">
        <v>0</v>
      </c>
      <c r="AU869" s="138">
        <v>0</v>
      </c>
      <c r="AV869" s="138">
        <v>1</v>
      </c>
      <c r="AW869" s="138">
        <v>0</v>
      </c>
      <c r="AX869" s="138">
        <v>1</v>
      </c>
      <c r="AY869" s="6">
        <v>62.337662337662337</v>
      </c>
      <c r="AZ869" s="6">
        <v>0</v>
      </c>
      <c r="BA869" s="6">
        <v>0</v>
      </c>
      <c r="BB869" s="6">
        <v>10</v>
      </c>
      <c r="BC869" s="6">
        <v>5</v>
      </c>
      <c r="BD869" s="6">
        <v>3.1446540880503147</v>
      </c>
      <c r="BE869" s="6">
        <v>0</v>
      </c>
      <c r="BF869" s="6">
        <v>0</v>
      </c>
      <c r="BG869" s="6">
        <v>0</v>
      </c>
      <c r="BH869" s="6">
        <v>0</v>
      </c>
      <c r="BI869" s="6">
        <v>3</v>
      </c>
      <c r="BJ869" s="6">
        <v>13.636363636363635</v>
      </c>
      <c r="BK869" s="6">
        <v>8</v>
      </c>
    </row>
    <row r="870" spans="1:63" x14ac:dyDescent="0.35">
      <c r="A870" s="28">
        <v>864</v>
      </c>
      <c r="C870" s="18" t="s">
        <v>24</v>
      </c>
      <c r="D870" s="15">
        <v>85</v>
      </c>
      <c r="E870" s="19">
        <v>0</v>
      </c>
      <c r="F870" s="19">
        <v>4</v>
      </c>
      <c r="G870" s="19">
        <v>13</v>
      </c>
      <c r="H870" s="19">
        <v>73</v>
      </c>
      <c r="I870" s="19">
        <v>0</v>
      </c>
      <c r="J870" s="20">
        <v>28.235294117647058</v>
      </c>
      <c r="K870" s="20">
        <v>6</v>
      </c>
      <c r="L870" s="20">
        <v>9.8360655737704921</v>
      </c>
      <c r="M870" s="19">
        <v>0</v>
      </c>
      <c r="N870" s="20">
        <v>0</v>
      </c>
      <c r="O870" s="20">
        <v>0</v>
      </c>
      <c r="P870" s="20">
        <v>0</v>
      </c>
      <c r="Q870" s="20">
        <v>0</v>
      </c>
      <c r="R870" s="19">
        <v>0</v>
      </c>
      <c r="S870" s="20">
        <v>0</v>
      </c>
      <c r="T870" s="19">
        <v>0</v>
      </c>
      <c r="U870" s="20">
        <v>0</v>
      </c>
      <c r="V870" s="19">
        <v>0</v>
      </c>
      <c r="W870" s="20">
        <v>0</v>
      </c>
      <c r="X870" s="19">
        <v>0</v>
      </c>
      <c r="Y870" s="20">
        <v>0</v>
      </c>
      <c r="Z870" s="20">
        <v>6.3492063492063489</v>
      </c>
      <c r="AA870" s="20">
        <v>93.650793650793645</v>
      </c>
      <c r="AB870" s="19">
        <v>6</v>
      </c>
      <c r="AC870" s="20">
        <v>10.714285714285714</v>
      </c>
      <c r="AD870" s="20">
        <v>78.048780487804876</v>
      </c>
      <c r="AE870" s="20">
        <v>56.000000000000007</v>
      </c>
      <c r="AF870" s="20">
        <v>66.666666666666657</v>
      </c>
      <c r="AG870" s="20">
        <v>72.5</v>
      </c>
      <c r="AH870" s="20">
        <v>13.043478260869565</v>
      </c>
      <c r="AI870" s="20">
        <v>71.739130434782609</v>
      </c>
      <c r="AJ870" s="3">
        <v>700</v>
      </c>
      <c r="AK870" s="6">
        <v>0</v>
      </c>
      <c r="AL870" s="6">
        <v>6</v>
      </c>
      <c r="AM870" s="6">
        <v>11</v>
      </c>
      <c r="AN870" s="6">
        <v>51</v>
      </c>
      <c r="AO870" s="6">
        <v>0</v>
      </c>
      <c r="AP870" s="6">
        <v>0</v>
      </c>
      <c r="AQ870" s="6">
        <v>15</v>
      </c>
      <c r="AR870" s="6">
        <v>32</v>
      </c>
      <c r="AS870" s="6">
        <v>39.506172839506171</v>
      </c>
      <c r="AT870" s="138">
        <v>0</v>
      </c>
      <c r="AU870" s="138">
        <v>0</v>
      </c>
      <c r="AV870" s="138">
        <v>1</v>
      </c>
      <c r="AW870" s="138">
        <v>8</v>
      </c>
      <c r="AX870" s="138">
        <v>9</v>
      </c>
      <c r="AY870" s="6">
        <v>86.842105263157904</v>
      </c>
      <c r="AZ870" s="6">
        <v>0</v>
      </c>
      <c r="BA870" s="6">
        <v>0</v>
      </c>
      <c r="BB870" s="6">
        <v>0</v>
      </c>
      <c r="BC870" s="6">
        <v>0</v>
      </c>
      <c r="BD870" s="6">
        <v>0</v>
      </c>
      <c r="BE870" s="6">
        <v>0</v>
      </c>
      <c r="BF870" s="6">
        <v>0</v>
      </c>
      <c r="BG870" s="6">
        <v>0</v>
      </c>
      <c r="BH870" s="6">
        <v>0</v>
      </c>
      <c r="BI870" s="6">
        <v>0</v>
      </c>
      <c r="BJ870" s="6">
        <v>0</v>
      </c>
      <c r="BK870" s="6">
        <v>13</v>
      </c>
    </row>
    <row r="871" spans="1:63" x14ac:dyDescent="0.35">
      <c r="A871" s="28">
        <v>865</v>
      </c>
      <c r="C871" s="18" t="s">
        <v>21</v>
      </c>
      <c r="D871" s="15">
        <v>455</v>
      </c>
      <c r="E871" s="19">
        <v>9</v>
      </c>
      <c r="F871" s="19">
        <v>12</v>
      </c>
      <c r="G871" s="19">
        <v>26</v>
      </c>
      <c r="H871" s="19">
        <v>393</v>
      </c>
      <c r="I871" s="19">
        <v>26</v>
      </c>
      <c r="J871" s="20">
        <v>60.879120879120876</v>
      </c>
      <c r="K871" s="20">
        <v>22</v>
      </c>
      <c r="L871" s="20">
        <v>7.1661237785016292</v>
      </c>
      <c r="M871" s="19">
        <v>0</v>
      </c>
      <c r="N871" s="20">
        <v>0</v>
      </c>
      <c r="O871" s="20">
        <v>24</v>
      </c>
      <c r="P871" s="20">
        <v>76</v>
      </c>
      <c r="Q871" s="20">
        <v>9.1954022988505741</v>
      </c>
      <c r="R871" s="19">
        <v>3</v>
      </c>
      <c r="S871" s="20">
        <v>13.636363636363635</v>
      </c>
      <c r="T871" s="19">
        <v>0</v>
      </c>
      <c r="U871" s="20">
        <v>0</v>
      </c>
      <c r="V871" s="19">
        <v>0</v>
      </c>
      <c r="W871" s="20">
        <v>0</v>
      </c>
      <c r="X871" s="19">
        <v>5</v>
      </c>
      <c r="Y871" s="20">
        <v>17.857142857142858</v>
      </c>
      <c r="Z871" s="20">
        <v>17.333333333333336</v>
      </c>
      <c r="AA871" s="20">
        <v>67.666666666666657</v>
      </c>
      <c r="AB871" s="19">
        <v>27</v>
      </c>
      <c r="AC871" s="20">
        <v>7.5</v>
      </c>
      <c r="AD871" s="20">
        <v>85.064935064935071</v>
      </c>
      <c r="AE871" s="20">
        <v>77.310924369747909</v>
      </c>
      <c r="AF871" s="20">
        <v>78.504672897196258</v>
      </c>
      <c r="AG871" s="20">
        <v>84.269662921348313</v>
      </c>
      <c r="AH871" s="20">
        <v>15.950920245398773</v>
      </c>
      <c r="AI871" s="20">
        <v>46.012269938650306</v>
      </c>
      <c r="AJ871" s="3">
        <v>982.97872340425533</v>
      </c>
      <c r="AK871" s="6">
        <v>3</v>
      </c>
      <c r="AL871" s="6">
        <v>355</v>
      </c>
      <c r="AM871" s="6">
        <v>0</v>
      </c>
      <c r="AN871" s="6">
        <v>4</v>
      </c>
      <c r="AO871" s="6">
        <v>0</v>
      </c>
      <c r="AP871" s="6">
        <v>0</v>
      </c>
      <c r="AQ871" s="6">
        <v>69</v>
      </c>
      <c r="AR871" s="6">
        <v>127</v>
      </c>
      <c r="AS871" s="6">
        <v>29.195402298850574</v>
      </c>
      <c r="AT871" s="138">
        <v>4</v>
      </c>
      <c r="AU871" s="138">
        <v>0</v>
      </c>
      <c r="AV871" s="138">
        <v>1</v>
      </c>
      <c r="AW871" s="138">
        <v>7</v>
      </c>
      <c r="AX871" s="138">
        <v>12</v>
      </c>
      <c r="AY871" s="6">
        <v>75.862068965517238</v>
      </c>
      <c r="AZ871" s="6">
        <v>0</v>
      </c>
      <c r="BA871" s="6">
        <v>0</v>
      </c>
      <c r="BB871" s="6">
        <v>10</v>
      </c>
      <c r="BC871" s="6">
        <v>0</v>
      </c>
      <c r="BD871" s="6">
        <v>0</v>
      </c>
      <c r="BE871" s="6">
        <v>0</v>
      </c>
      <c r="BF871" s="6">
        <v>0</v>
      </c>
      <c r="BG871" s="6">
        <v>0</v>
      </c>
      <c r="BH871" s="6">
        <v>0</v>
      </c>
      <c r="BI871" s="6">
        <v>0</v>
      </c>
      <c r="BJ871" s="6">
        <v>0</v>
      </c>
      <c r="BK871" s="6">
        <v>26</v>
      </c>
    </row>
    <row r="872" spans="1:63" x14ac:dyDescent="0.35">
      <c r="A872" s="28">
        <v>866</v>
      </c>
      <c r="C872" s="18" t="s">
        <v>9</v>
      </c>
      <c r="D872" s="15">
        <v>508</v>
      </c>
      <c r="E872" s="19">
        <v>0</v>
      </c>
      <c r="F872" s="19">
        <v>0</v>
      </c>
      <c r="G872" s="19">
        <v>5</v>
      </c>
      <c r="H872" s="19">
        <v>288</v>
      </c>
      <c r="I872" s="19">
        <v>215</v>
      </c>
      <c r="J872" s="20">
        <v>58.85826771653543</v>
      </c>
      <c r="K872" s="20">
        <v>16</v>
      </c>
      <c r="L872" s="20">
        <v>10.526315789473683</v>
      </c>
      <c r="M872" s="19">
        <v>0</v>
      </c>
      <c r="N872" s="20">
        <v>0</v>
      </c>
      <c r="O872" s="20">
        <v>22</v>
      </c>
      <c r="P872" s="20">
        <v>88</v>
      </c>
      <c r="Q872" s="20">
        <v>15.208333333333332</v>
      </c>
      <c r="R872" s="19">
        <v>0</v>
      </c>
      <c r="S872" s="20">
        <v>0</v>
      </c>
      <c r="T872" s="19">
        <v>0</v>
      </c>
      <c r="U872" s="20">
        <v>0</v>
      </c>
      <c r="V872" s="19">
        <v>0</v>
      </c>
      <c r="W872" s="20">
        <v>0</v>
      </c>
      <c r="X872" s="19">
        <v>0</v>
      </c>
      <c r="Y872" s="20">
        <v>0</v>
      </c>
      <c r="Z872" s="20">
        <v>17.006802721088434</v>
      </c>
      <c r="AA872" s="20">
        <v>72.10884353741497</v>
      </c>
      <c r="AB872" s="19">
        <v>13</v>
      </c>
      <c r="AC872" s="20">
        <v>6.2200956937799043</v>
      </c>
      <c r="AD872" s="20">
        <v>68.695652173913047</v>
      </c>
      <c r="AE872" s="20">
        <v>69.230769230769226</v>
      </c>
      <c r="AF872" s="20">
        <v>84.375</v>
      </c>
      <c r="AG872" s="20">
        <v>67.578125</v>
      </c>
      <c r="AH872" s="20">
        <v>15.544041450777202</v>
      </c>
      <c r="AI872" s="20">
        <v>52.849740932642483</v>
      </c>
      <c r="AJ872" s="3">
        <v>652.27272727272725</v>
      </c>
      <c r="AK872" s="6">
        <v>3</v>
      </c>
      <c r="AL872" s="6">
        <v>252</v>
      </c>
      <c r="AM872" s="6">
        <v>0</v>
      </c>
      <c r="AN872" s="6">
        <v>0</v>
      </c>
      <c r="AO872" s="6">
        <v>85</v>
      </c>
      <c r="AP872" s="6">
        <v>0</v>
      </c>
      <c r="AQ872" s="6">
        <v>136</v>
      </c>
      <c r="AR872" s="6">
        <v>32</v>
      </c>
      <c r="AS872" s="6">
        <v>6.5040650406504072</v>
      </c>
      <c r="AT872" s="138">
        <v>1</v>
      </c>
      <c r="AU872" s="138">
        <v>0</v>
      </c>
      <c r="AV872" s="138">
        <v>1</v>
      </c>
      <c r="AW872" s="138">
        <v>1</v>
      </c>
      <c r="AX872" s="138">
        <v>3</v>
      </c>
      <c r="AY872" s="6">
        <v>48.423423423423422</v>
      </c>
      <c r="AZ872" s="6">
        <v>0</v>
      </c>
      <c r="BA872" s="6">
        <v>0</v>
      </c>
      <c r="BB872" s="6">
        <v>70</v>
      </c>
      <c r="BC872" s="6">
        <v>45</v>
      </c>
      <c r="BD872" s="6">
        <v>9</v>
      </c>
      <c r="BE872" s="6">
        <v>0</v>
      </c>
      <c r="BF872" s="6">
        <v>0</v>
      </c>
      <c r="BG872" s="6">
        <v>9</v>
      </c>
      <c r="BH872" s="6">
        <v>3.2028469750889679</v>
      </c>
      <c r="BI872" s="6">
        <v>32</v>
      </c>
      <c r="BJ872" s="6">
        <v>15.53398058252427</v>
      </c>
      <c r="BK872" s="6">
        <v>5</v>
      </c>
    </row>
    <row r="873" spans="1:63" x14ac:dyDescent="0.35">
      <c r="A873" s="28">
        <v>867</v>
      </c>
      <c r="C873" s="18" t="s">
        <v>3</v>
      </c>
      <c r="D873" s="15">
        <v>13</v>
      </c>
      <c r="E873" s="19">
        <v>0</v>
      </c>
      <c r="F873" s="19">
        <v>0</v>
      </c>
      <c r="G873" s="19">
        <v>0</v>
      </c>
      <c r="H873" s="19">
        <v>12</v>
      </c>
      <c r="I873" s="19">
        <v>0</v>
      </c>
      <c r="J873" s="20">
        <v>53.846153846153847</v>
      </c>
      <c r="K873" s="20">
        <v>0</v>
      </c>
      <c r="L873" s="20">
        <v>0</v>
      </c>
      <c r="M873" s="19">
        <v>0</v>
      </c>
      <c r="N873" s="20">
        <v>0</v>
      </c>
      <c r="O873" s="20">
        <v>0</v>
      </c>
      <c r="P873" s="20">
        <v>0</v>
      </c>
      <c r="Q873" s="20">
        <v>0</v>
      </c>
      <c r="R873" s="19">
        <v>0</v>
      </c>
      <c r="S873" s="20">
        <v>0</v>
      </c>
      <c r="T873" s="19">
        <v>0</v>
      </c>
      <c r="U873" s="20">
        <v>0</v>
      </c>
      <c r="V873" s="19">
        <v>0</v>
      </c>
      <c r="W873" s="20">
        <v>0</v>
      </c>
      <c r="X873" s="19">
        <v>0</v>
      </c>
      <c r="Y873" s="20">
        <v>0</v>
      </c>
      <c r="Z873" s="20">
        <v>0</v>
      </c>
      <c r="AA873" s="20">
        <v>0</v>
      </c>
      <c r="AB873" s="19">
        <v>0</v>
      </c>
      <c r="AC873" s="20">
        <v>0</v>
      </c>
      <c r="AD873" s="20">
        <v>0</v>
      </c>
      <c r="AE873" s="20">
        <v>0</v>
      </c>
      <c r="AF873" s="20">
        <v>0</v>
      </c>
      <c r="AG873" s="20">
        <v>0</v>
      </c>
      <c r="AH873" s="20">
        <v>0</v>
      </c>
      <c r="AI873" s="20">
        <v>0</v>
      </c>
      <c r="AJ873" s="3">
        <v>433.33333333333331</v>
      </c>
      <c r="AK873" s="6">
        <v>0</v>
      </c>
      <c r="AL873" s="6">
        <v>8</v>
      </c>
      <c r="AM873" s="6">
        <v>0</v>
      </c>
      <c r="AN873" s="6">
        <v>0</v>
      </c>
      <c r="AO873" s="6">
        <v>0</v>
      </c>
      <c r="AP873" s="6">
        <v>0</v>
      </c>
      <c r="AQ873" s="6">
        <v>0</v>
      </c>
      <c r="AR873" s="6">
        <v>0</v>
      </c>
      <c r="AS873" s="6">
        <v>0</v>
      </c>
      <c r="AT873" s="138">
        <v>0</v>
      </c>
      <c r="AU873" s="138">
        <v>0</v>
      </c>
      <c r="AV873" s="138">
        <v>0</v>
      </c>
      <c r="AW873" s="138">
        <v>0</v>
      </c>
      <c r="AX873" s="138">
        <v>0</v>
      </c>
      <c r="AY873" s="6">
        <v>70</v>
      </c>
      <c r="AZ873" s="6">
        <v>0</v>
      </c>
      <c r="BA873" s="6">
        <v>0</v>
      </c>
      <c r="BB873" s="6">
        <v>0</v>
      </c>
      <c r="BC873" s="6">
        <v>0</v>
      </c>
      <c r="BD873" s="6">
        <v>0</v>
      </c>
      <c r="BE873" s="6">
        <v>0</v>
      </c>
      <c r="BF873" s="6">
        <v>0</v>
      </c>
      <c r="BG873" s="6">
        <v>0</v>
      </c>
      <c r="BH873" s="6">
        <v>0</v>
      </c>
      <c r="BI873" s="6">
        <v>0</v>
      </c>
      <c r="BJ873" s="6">
        <v>0</v>
      </c>
      <c r="BK873" s="6">
        <v>0</v>
      </c>
    </row>
    <row r="874" spans="1:63" x14ac:dyDescent="0.35">
      <c r="A874" s="28">
        <v>868</v>
      </c>
      <c r="C874" s="18" t="s">
        <v>280</v>
      </c>
      <c r="D874" s="15">
        <v>327</v>
      </c>
      <c r="E874" s="19">
        <v>10</v>
      </c>
      <c r="F874" s="19">
        <v>20</v>
      </c>
      <c r="G874" s="19">
        <v>53</v>
      </c>
      <c r="H874" s="19">
        <v>233</v>
      </c>
      <c r="I874" s="19">
        <v>15</v>
      </c>
      <c r="J874" s="20">
        <v>55.963302752293572</v>
      </c>
      <c r="K874" s="20">
        <v>8</v>
      </c>
      <c r="L874" s="20">
        <v>4.6511627906976747</v>
      </c>
      <c r="M874" s="19">
        <v>0</v>
      </c>
      <c r="N874" s="20">
        <v>0</v>
      </c>
      <c r="O874" s="20">
        <v>7</v>
      </c>
      <c r="P874" s="20">
        <v>100</v>
      </c>
      <c r="Q874" s="20">
        <v>6</v>
      </c>
      <c r="R874" s="19">
        <v>0</v>
      </c>
      <c r="S874" s="20">
        <v>0</v>
      </c>
      <c r="T874" s="19">
        <v>0</v>
      </c>
      <c r="U874" s="20">
        <v>0</v>
      </c>
      <c r="V874" s="19">
        <v>0</v>
      </c>
      <c r="W874" s="118">
        <v>0</v>
      </c>
      <c r="X874" s="118">
        <v>0</v>
      </c>
      <c r="Y874" s="118">
        <v>0</v>
      </c>
      <c r="Z874" s="20">
        <v>6.0606060606060606</v>
      </c>
      <c r="AA874" s="20">
        <v>82.424242424242422</v>
      </c>
      <c r="AB874" s="19">
        <v>18</v>
      </c>
      <c r="AC874" s="20">
        <v>7.929515418502203</v>
      </c>
      <c r="AD874" s="20">
        <v>82.407407407407405</v>
      </c>
      <c r="AE874" s="20">
        <v>78.571428571428569</v>
      </c>
      <c r="AF874" s="20">
        <v>56.756756756756758</v>
      </c>
      <c r="AG874" s="20">
        <v>82.010582010582013</v>
      </c>
      <c r="AH874" s="20">
        <v>7.7669902912621351</v>
      </c>
      <c r="AI874" s="20">
        <v>66.019417475728162</v>
      </c>
      <c r="AJ874" s="3">
        <v>1110.2941176470588</v>
      </c>
      <c r="AK874" s="6">
        <v>32</v>
      </c>
      <c r="AL874" s="6">
        <v>133</v>
      </c>
      <c r="AM874" s="6">
        <v>7</v>
      </c>
      <c r="AN874" s="6">
        <v>12</v>
      </c>
      <c r="AO874" s="6">
        <v>4</v>
      </c>
      <c r="AP874" s="6">
        <v>5</v>
      </c>
      <c r="AQ874" s="6">
        <v>124</v>
      </c>
      <c r="AR874" s="6">
        <v>81</v>
      </c>
      <c r="AS874" s="6">
        <v>25.796178343949045</v>
      </c>
      <c r="AT874" s="138">
        <v>3</v>
      </c>
      <c r="AU874" s="138">
        <v>0</v>
      </c>
      <c r="AV874" s="138">
        <v>2</v>
      </c>
      <c r="AW874" s="138">
        <v>2</v>
      </c>
      <c r="AX874" s="138">
        <v>7</v>
      </c>
      <c r="AY874" s="6">
        <v>47.266881028938904</v>
      </c>
      <c r="AZ874" s="6">
        <v>0</v>
      </c>
      <c r="BA874" s="6">
        <v>0</v>
      </c>
      <c r="BB874" s="6">
        <v>8</v>
      </c>
      <c r="BC874" s="6">
        <v>3</v>
      </c>
      <c r="BD874" s="6">
        <v>0.92592592592592582</v>
      </c>
      <c r="BE874" s="6">
        <v>0</v>
      </c>
      <c r="BF874" s="6">
        <v>0</v>
      </c>
      <c r="BG874" s="6">
        <v>0</v>
      </c>
      <c r="BH874" s="6">
        <v>0</v>
      </c>
      <c r="BI874" s="6">
        <v>0</v>
      </c>
      <c r="BJ874" s="6">
        <v>0</v>
      </c>
      <c r="BK874" s="6">
        <v>53</v>
      </c>
    </row>
    <row r="875" spans="1:63" x14ac:dyDescent="0.35">
      <c r="A875" s="28">
        <v>869</v>
      </c>
      <c r="C875" s="18" t="s">
        <v>28</v>
      </c>
      <c r="D875" s="15">
        <v>30</v>
      </c>
      <c r="E875" s="19">
        <v>0</v>
      </c>
      <c r="F875" s="19">
        <v>0</v>
      </c>
      <c r="G875" s="19">
        <v>0</v>
      </c>
      <c r="H875" s="19">
        <v>20</v>
      </c>
      <c r="I875" s="19">
        <v>0</v>
      </c>
      <c r="J875" s="20">
        <v>46.666666666666664</v>
      </c>
      <c r="K875" s="20">
        <v>3</v>
      </c>
      <c r="L875" s="20">
        <v>27.27272727272727</v>
      </c>
      <c r="M875" s="19">
        <v>0</v>
      </c>
      <c r="N875" s="20">
        <v>0</v>
      </c>
      <c r="O875" s="20">
        <v>8</v>
      </c>
      <c r="P875" s="20">
        <v>100</v>
      </c>
      <c r="Q875" s="20">
        <v>37.5</v>
      </c>
      <c r="R875" s="19">
        <v>0</v>
      </c>
      <c r="S875" s="20">
        <v>0</v>
      </c>
      <c r="T875" s="19">
        <v>0</v>
      </c>
      <c r="U875" s="20">
        <v>0</v>
      </c>
      <c r="V875" s="19">
        <v>0</v>
      </c>
      <c r="W875" s="20">
        <v>0</v>
      </c>
      <c r="X875" s="19">
        <v>0</v>
      </c>
      <c r="Y875" s="20">
        <v>0</v>
      </c>
      <c r="Z875" s="20">
        <v>50</v>
      </c>
      <c r="AA875" s="20">
        <v>0</v>
      </c>
      <c r="AB875" s="19">
        <v>7</v>
      </c>
      <c r="AC875" s="20">
        <v>41.17647058823529</v>
      </c>
      <c r="AD875" s="20">
        <v>33.333333333333329</v>
      </c>
      <c r="AE875" s="20">
        <v>0</v>
      </c>
      <c r="AF875" s="20">
        <v>0</v>
      </c>
      <c r="AG875" s="20">
        <v>21.052631578947366</v>
      </c>
      <c r="AH875" s="20">
        <v>0</v>
      </c>
      <c r="AI875" s="20">
        <v>100</v>
      </c>
      <c r="AJ875" s="3">
        <v>383.33333333333337</v>
      </c>
      <c r="AK875" s="6">
        <v>0</v>
      </c>
      <c r="AL875" s="6">
        <v>0</v>
      </c>
      <c r="AM875" s="6">
        <v>0</v>
      </c>
      <c r="AN875" s="6">
        <v>20</v>
      </c>
      <c r="AO875" s="6">
        <v>0</v>
      </c>
      <c r="AP875" s="6">
        <v>0</v>
      </c>
      <c r="AQ875" s="6">
        <v>0</v>
      </c>
      <c r="AR875" s="6">
        <v>4</v>
      </c>
      <c r="AS875" s="6">
        <v>13.793103448275861</v>
      </c>
      <c r="AT875" s="138">
        <v>0</v>
      </c>
      <c r="AU875" s="138">
        <v>0</v>
      </c>
      <c r="AV875" s="138">
        <v>0</v>
      </c>
      <c r="AW875" s="138">
        <v>0</v>
      </c>
      <c r="AX875" s="138">
        <v>0</v>
      </c>
      <c r="AY875" s="6">
        <v>100</v>
      </c>
      <c r="AZ875" s="6">
        <v>0</v>
      </c>
      <c r="BA875" s="6">
        <v>0</v>
      </c>
      <c r="BB875" s="6">
        <v>0</v>
      </c>
      <c r="BC875" s="6">
        <v>4</v>
      </c>
      <c r="BD875" s="6">
        <v>14.814814814814813</v>
      </c>
      <c r="BE875" s="6">
        <v>0</v>
      </c>
      <c r="BF875" s="6">
        <v>0</v>
      </c>
      <c r="BG875" s="6">
        <v>9</v>
      </c>
      <c r="BH875" s="6">
        <v>33.333333333333329</v>
      </c>
      <c r="BI875" s="6">
        <v>0</v>
      </c>
      <c r="BJ875" s="6">
        <v>0</v>
      </c>
      <c r="BK875" s="6">
        <v>0</v>
      </c>
    </row>
    <row r="876" spans="1:63" x14ac:dyDescent="0.35">
      <c r="A876" s="28">
        <v>870</v>
      </c>
      <c r="C876" s="18" t="s">
        <v>25</v>
      </c>
      <c r="D876" s="15">
        <v>253</v>
      </c>
      <c r="E876" s="19">
        <v>0</v>
      </c>
      <c r="F876" s="19">
        <v>0</v>
      </c>
      <c r="G876" s="19">
        <v>9</v>
      </c>
      <c r="H876" s="19">
        <v>211</v>
      </c>
      <c r="I876" s="19">
        <v>27</v>
      </c>
      <c r="J876" s="20">
        <v>44.664031620553359</v>
      </c>
      <c r="K876" s="20">
        <v>12</v>
      </c>
      <c r="L876" s="20">
        <v>7.1005917159763312</v>
      </c>
      <c r="M876" s="19">
        <v>0</v>
      </c>
      <c r="N876" s="20">
        <v>0</v>
      </c>
      <c r="O876" s="20">
        <v>5</v>
      </c>
      <c r="P876" s="20">
        <v>100</v>
      </c>
      <c r="Q876" s="20">
        <v>2.8925619834710745</v>
      </c>
      <c r="R876" s="19">
        <v>0</v>
      </c>
      <c r="S876" s="20">
        <v>0</v>
      </c>
      <c r="T876" s="19">
        <v>0</v>
      </c>
      <c r="U876" s="20">
        <v>0</v>
      </c>
      <c r="V876" s="19">
        <v>0</v>
      </c>
      <c r="W876" s="20">
        <v>0</v>
      </c>
      <c r="X876" s="19">
        <v>0</v>
      </c>
      <c r="Y876" s="20">
        <v>0</v>
      </c>
      <c r="Z876" s="20">
        <v>13.461538461538462</v>
      </c>
      <c r="AA876" s="20">
        <v>73.076923076923066</v>
      </c>
      <c r="AB876" s="19">
        <v>6</v>
      </c>
      <c r="AC876" s="20">
        <v>3.0769230769230771</v>
      </c>
      <c r="AD876" s="20">
        <v>83.185840707964601</v>
      </c>
      <c r="AE876" s="20">
        <v>91.089108910891099</v>
      </c>
      <c r="AF876" s="20">
        <v>76.923076923076934</v>
      </c>
      <c r="AG876" s="20">
        <v>90.116279069767444</v>
      </c>
      <c r="AH876" s="20">
        <v>9.4444444444444446</v>
      </c>
      <c r="AI876" s="20">
        <v>60</v>
      </c>
      <c r="AJ876" s="3">
        <v>1225</v>
      </c>
      <c r="AK876" s="6">
        <v>86</v>
      </c>
      <c r="AL876" s="6">
        <v>97</v>
      </c>
      <c r="AM876" s="6">
        <v>17</v>
      </c>
      <c r="AN876" s="6">
        <v>3</v>
      </c>
      <c r="AO876" s="6">
        <v>0</v>
      </c>
      <c r="AP876" s="6">
        <v>0</v>
      </c>
      <c r="AQ876" s="6">
        <v>35</v>
      </c>
      <c r="AR876" s="6">
        <v>47</v>
      </c>
      <c r="AS876" s="6">
        <v>19.421487603305785</v>
      </c>
      <c r="AT876" s="138">
        <v>0</v>
      </c>
      <c r="AU876" s="138">
        <v>0</v>
      </c>
      <c r="AV876" s="138">
        <v>0</v>
      </c>
      <c r="AW876" s="138">
        <v>0</v>
      </c>
      <c r="AX876" s="138">
        <v>0</v>
      </c>
      <c r="AY876" s="6">
        <v>64.257028112449802</v>
      </c>
      <c r="AZ876" s="6">
        <v>0</v>
      </c>
      <c r="BA876" s="6">
        <v>0</v>
      </c>
      <c r="BB876" s="6">
        <v>10</v>
      </c>
      <c r="BC876" s="6">
        <v>3</v>
      </c>
      <c r="BD876" s="6">
        <v>1.2</v>
      </c>
      <c r="BE876" s="6">
        <v>0</v>
      </c>
      <c r="BF876" s="6">
        <v>0</v>
      </c>
      <c r="BG876" s="6">
        <v>0</v>
      </c>
      <c r="BH876" s="6">
        <v>0</v>
      </c>
      <c r="BI876" s="6">
        <v>0</v>
      </c>
      <c r="BJ876" s="6">
        <v>0</v>
      </c>
      <c r="BK876" s="6">
        <v>9</v>
      </c>
    </row>
    <row r="877" spans="1:63" x14ac:dyDescent="0.35">
      <c r="A877" s="28">
        <v>871</v>
      </c>
      <c r="C877" s="18" t="s">
        <v>11</v>
      </c>
      <c r="D877" s="15">
        <v>21</v>
      </c>
      <c r="E877" s="19">
        <v>0</v>
      </c>
      <c r="F877" s="19">
        <v>0</v>
      </c>
      <c r="G877" s="19">
        <v>0</v>
      </c>
      <c r="H877" s="19">
        <v>15</v>
      </c>
      <c r="I877" s="19">
        <v>0</v>
      </c>
      <c r="J877" s="20">
        <v>64.705882352941174</v>
      </c>
      <c r="K877" s="20">
        <v>0</v>
      </c>
      <c r="L877" s="20">
        <v>0</v>
      </c>
      <c r="M877" s="19">
        <v>0</v>
      </c>
      <c r="N877" s="20">
        <v>0</v>
      </c>
      <c r="O877" s="20">
        <v>3</v>
      </c>
      <c r="P877" s="20">
        <v>100</v>
      </c>
      <c r="Q877" s="20">
        <v>0</v>
      </c>
      <c r="R877" s="19">
        <v>0</v>
      </c>
      <c r="S877" s="20">
        <v>0</v>
      </c>
      <c r="T877" s="19">
        <v>0</v>
      </c>
      <c r="U877" s="20">
        <v>0</v>
      </c>
      <c r="V877" s="19">
        <v>0</v>
      </c>
      <c r="W877" s="20">
        <v>0</v>
      </c>
      <c r="X877" s="19">
        <v>0</v>
      </c>
      <c r="Y877" s="20">
        <v>0</v>
      </c>
      <c r="Z877" s="20">
        <v>0</v>
      </c>
      <c r="AA877" s="20">
        <v>69.230769230769226</v>
      </c>
      <c r="AB877" s="19">
        <v>4</v>
      </c>
      <c r="AC877" s="20">
        <v>23.52941176470588</v>
      </c>
      <c r="AD877" s="20">
        <v>100</v>
      </c>
      <c r="AE877" s="20">
        <v>64.285714285714292</v>
      </c>
      <c r="AF877" s="20">
        <v>0</v>
      </c>
      <c r="AG877" s="20">
        <v>58.333333333333336</v>
      </c>
      <c r="AH877" s="20">
        <v>0</v>
      </c>
      <c r="AI877" s="20">
        <v>100</v>
      </c>
      <c r="AJ877" s="3">
        <v>900</v>
      </c>
      <c r="AK877" s="6">
        <v>0</v>
      </c>
      <c r="AL877" s="6">
        <v>17</v>
      </c>
      <c r="AM877" s="6">
        <v>0</v>
      </c>
      <c r="AN877" s="6">
        <v>5</v>
      </c>
      <c r="AO877" s="6">
        <v>0</v>
      </c>
      <c r="AP877" s="6">
        <v>0</v>
      </c>
      <c r="AQ877" s="6">
        <v>0</v>
      </c>
      <c r="AR877" s="6">
        <v>5</v>
      </c>
      <c r="AS877" s="6">
        <v>20.833333333333336</v>
      </c>
      <c r="AT877" s="138">
        <v>0</v>
      </c>
      <c r="AU877" s="138">
        <v>0</v>
      </c>
      <c r="AV877" s="138">
        <v>0</v>
      </c>
      <c r="AW877" s="138">
        <v>0</v>
      </c>
      <c r="AX877" s="138">
        <v>0</v>
      </c>
      <c r="AY877" s="6">
        <v>85.714285714285708</v>
      </c>
      <c r="AZ877" s="6">
        <v>0</v>
      </c>
      <c r="BA877" s="6">
        <v>0</v>
      </c>
      <c r="BB877" s="6">
        <v>0</v>
      </c>
      <c r="BC877" s="6">
        <v>0</v>
      </c>
      <c r="BD877" s="6">
        <v>0</v>
      </c>
      <c r="BE877" s="6">
        <v>0</v>
      </c>
      <c r="BF877" s="6">
        <v>0</v>
      </c>
      <c r="BG877" s="6">
        <v>0</v>
      </c>
      <c r="BH877" s="6">
        <v>0</v>
      </c>
      <c r="BI877" s="6">
        <v>0</v>
      </c>
      <c r="BJ877" s="6">
        <v>0</v>
      </c>
      <c r="BK877" s="6">
        <v>0</v>
      </c>
    </row>
    <row r="878" spans="1:63" x14ac:dyDescent="0.35">
      <c r="A878" s="28">
        <v>872</v>
      </c>
      <c r="C878" s="18" t="s">
        <v>281</v>
      </c>
      <c r="D878" s="15">
        <v>5</v>
      </c>
      <c r="E878" s="19">
        <v>0</v>
      </c>
      <c r="F878" s="19">
        <v>0</v>
      </c>
      <c r="G878" s="19">
        <v>0</v>
      </c>
      <c r="H878" s="19">
        <v>8</v>
      </c>
      <c r="I878" s="19">
        <v>0</v>
      </c>
      <c r="J878" s="20">
        <v>60</v>
      </c>
      <c r="K878" s="20">
        <v>0</v>
      </c>
      <c r="L878" s="20">
        <v>0</v>
      </c>
      <c r="M878" s="19">
        <v>0</v>
      </c>
      <c r="N878" s="20">
        <v>0</v>
      </c>
      <c r="O878" s="20">
        <v>0</v>
      </c>
      <c r="P878" s="20">
        <v>0</v>
      </c>
      <c r="Q878" s="20">
        <v>0</v>
      </c>
      <c r="R878" s="19">
        <v>0</v>
      </c>
      <c r="S878" s="20">
        <v>0</v>
      </c>
      <c r="T878" s="19">
        <v>0</v>
      </c>
      <c r="U878" s="20">
        <v>0</v>
      </c>
      <c r="V878" s="19">
        <v>0</v>
      </c>
      <c r="W878" s="118">
        <v>0</v>
      </c>
      <c r="X878" s="118">
        <v>0</v>
      </c>
      <c r="Y878" s="118">
        <v>0</v>
      </c>
      <c r="Z878" s="20">
        <v>0</v>
      </c>
      <c r="AA878" s="20">
        <v>0</v>
      </c>
      <c r="AB878" s="19">
        <v>0</v>
      </c>
      <c r="AC878" s="20">
        <v>0</v>
      </c>
      <c r="AD878" s="20">
        <v>0</v>
      </c>
      <c r="AE878" s="20">
        <v>100</v>
      </c>
      <c r="AF878" s="20">
        <v>0</v>
      </c>
      <c r="AG878" s="20">
        <v>100</v>
      </c>
      <c r="AH878" s="20">
        <v>0</v>
      </c>
      <c r="AI878" s="20">
        <v>100</v>
      </c>
      <c r="AJ878" s="3">
        <v>1550</v>
      </c>
      <c r="AK878" s="6">
        <v>3</v>
      </c>
      <c r="AL878" s="6">
        <v>5</v>
      </c>
      <c r="AM878" s="6">
        <v>0</v>
      </c>
      <c r="AN878" s="6">
        <v>0</v>
      </c>
      <c r="AO878" s="6">
        <v>0</v>
      </c>
      <c r="AP878" s="6">
        <v>0</v>
      </c>
      <c r="AQ878" s="6">
        <v>5</v>
      </c>
      <c r="AR878" s="6">
        <v>3</v>
      </c>
      <c r="AS878" s="6">
        <v>37.5</v>
      </c>
      <c r="AT878" s="138"/>
      <c r="AU878" s="138"/>
      <c r="AV878" s="138"/>
      <c r="AW878" s="138"/>
      <c r="AX878" s="138"/>
      <c r="AY878" s="6">
        <v>50</v>
      </c>
      <c r="AZ878" s="6">
        <v>0</v>
      </c>
      <c r="BA878" s="6">
        <v>0</v>
      </c>
      <c r="BB878" s="6">
        <v>0</v>
      </c>
      <c r="BC878" s="6">
        <v>0</v>
      </c>
      <c r="BD878" s="6">
        <v>0</v>
      </c>
      <c r="BE878" s="6">
        <v>0</v>
      </c>
      <c r="BF878" s="6">
        <v>0</v>
      </c>
      <c r="BG878" s="6">
        <v>0</v>
      </c>
      <c r="BH878" s="6">
        <v>0</v>
      </c>
      <c r="BI878" s="6">
        <v>0</v>
      </c>
      <c r="BJ878" s="6">
        <v>0</v>
      </c>
      <c r="BK878" s="6">
        <v>0</v>
      </c>
    </row>
    <row r="879" spans="1:63" x14ac:dyDescent="0.35">
      <c r="A879" s="28">
        <v>873</v>
      </c>
      <c r="C879" s="18" t="s">
        <v>14</v>
      </c>
      <c r="D879" s="15">
        <v>175</v>
      </c>
      <c r="E879" s="19">
        <v>0</v>
      </c>
      <c r="F879" s="19">
        <v>7</v>
      </c>
      <c r="G879" s="19">
        <v>4</v>
      </c>
      <c r="H879" s="19">
        <v>146</v>
      </c>
      <c r="I879" s="19">
        <v>24</v>
      </c>
      <c r="J879" s="20">
        <v>46.285714285714285</v>
      </c>
      <c r="K879" s="20">
        <v>8</v>
      </c>
      <c r="L879" s="20">
        <v>11.111111111111111</v>
      </c>
      <c r="M879" s="19">
        <v>0</v>
      </c>
      <c r="N879" s="20">
        <v>0</v>
      </c>
      <c r="O879" s="20">
        <v>14</v>
      </c>
      <c r="P879" s="20">
        <v>66.666666666666657</v>
      </c>
      <c r="Q879" s="20">
        <v>18.902439024390244</v>
      </c>
      <c r="R879" s="19">
        <v>0</v>
      </c>
      <c r="S879" s="20">
        <v>0</v>
      </c>
      <c r="T879" s="19">
        <v>0</v>
      </c>
      <c r="U879" s="20">
        <v>0</v>
      </c>
      <c r="V879" s="19">
        <v>0</v>
      </c>
      <c r="W879" s="20">
        <v>0</v>
      </c>
      <c r="X879" s="19">
        <v>3</v>
      </c>
      <c r="Y879" s="20">
        <v>100</v>
      </c>
      <c r="Z879" s="20">
        <v>15.277777777777779</v>
      </c>
      <c r="AA879" s="20">
        <v>70.833333333333343</v>
      </c>
      <c r="AB879" s="19">
        <v>14</v>
      </c>
      <c r="AC879" s="20">
        <v>14.000000000000002</v>
      </c>
      <c r="AD879" s="20">
        <v>66.666666666666657</v>
      </c>
      <c r="AE879" s="20">
        <v>51.666666666666671</v>
      </c>
      <c r="AF879" s="20">
        <v>66.666666666666657</v>
      </c>
      <c r="AG879" s="20">
        <v>59.292035398230091</v>
      </c>
      <c r="AH879" s="20">
        <v>27.906976744186046</v>
      </c>
      <c r="AI879" s="20">
        <v>48.837209302325576</v>
      </c>
      <c r="AJ879" s="3">
        <v>643.18181818181824</v>
      </c>
      <c r="AK879" s="6">
        <v>0</v>
      </c>
      <c r="AL879" s="6">
        <v>10</v>
      </c>
      <c r="AM879" s="6">
        <v>0</v>
      </c>
      <c r="AN879" s="6">
        <v>77</v>
      </c>
      <c r="AO879" s="6">
        <v>4</v>
      </c>
      <c r="AP879" s="6">
        <v>0</v>
      </c>
      <c r="AQ879" s="6">
        <v>74</v>
      </c>
      <c r="AR879" s="6">
        <v>37</v>
      </c>
      <c r="AS879" s="6">
        <v>21.511627906976745</v>
      </c>
      <c r="AT879" s="138">
        <v>0</v>
      </c>
      <c r="AU879" s="138">
        <v>0</v>
      </c>
      <c r="AV879" s="138">
        <v>0</v>
      </c>
      <c r="AW879" s="138">
        <v>5</v>
      </c>
      <c r="AX879" s="138">
        <v>5</v>
      </c>
      <c r="AY879" s="6">
        <v>68.263473053892227</v>
      </c>
      <c r="AZ879" s="6">
        <v>4</v>
      </c>
      <c r="BA879" s="6">
        <v>4.8192771084337354</v>
      </c>
      <c r="BB879" s="6">
        <v>10</v>
      </c>
      <c r="BC879" s="6">
        <v>26</v>
      </c>
      <c r="BD879" s="6">
        <v>14.942528735632186</v>
      </c>
      <c r="BE879" s="6">
        <v>0</v>
      </c>
      <c r="BF879" s="6">
        <v>0</v>
      </c>
      <c r="BG879" s="6">
        <v>15</v>
      </c>
      <c r="BH879" s="6">
        <v>10.638297872340425</v>
      </c>
      <c r="BI879" s="6">
        <v>3</v>
      </c>
      <c r="BJ879" s="6">
        <v>14.285714285714285</v>
      </c>
      <c r="BK879" s="6">
        <v>4</v>
      </c>
    </row>
    <row r="880" spans="1:63" x14ac:dyDescent="0.35">
      <c r="A880" s="28">
        <v>874</v>
      </c>
      <c r="C880" s="18" t="s">
        <v>18</v>
      </c>
      <c r="D880" s="15">
        <v>336</v>
      </c>
      <c r="E880" s="19">
        <v>6</v>
      </c>
      <c r="F880" s="19">
        <v>11</v>
      </c>
      <c r="G880" s="19">
        <v>43</v>
      </c>
      <c r="H880" s="19">
        <v>266</v>
      </c>
      <c r="I880" s="19">
        <v>16</v>
      </c>
      <c r="J880" s="20">
        <v>59.821428571428569</v>
      </c>
      <c r="K880" s="20">
        <v>29</v>
      </c>
      <c r="L880" s="20">
        <v>15.343915343915343</v>
      </c>
      <c r="M880" s="19">
        <v>0</v>
      </c>
      <c r="N880" s="20">
        <v>0</v>
      </c>
      <c r="O880" s="20">
        <v>42</v>
      </c>
      <c r="P880" s="20">
        <v>92.857142857142861</v>
      </c>
      <c r="Q880" s="20">
        <v>12.732919254658384</v>
      </c>
      <c r="R880" s="19">
        <v>0</v>
      </c>
      <c r="S880" s="20">
        <v>0</v>
      </c>
      <c r="T880" s="19">
        <v>0</v>
      </c>
      <c r="U880" s="20">
        <v>0</v>
      </c>
      <c r="V880" s="19">
        <v>0</v>
      </c>
      <c r="W880" s="118">
        <v>0</v>
      </c>
      <c r="X880" s="118">
        <v>0</v>
      </c>
      <c r="Y880" s="118">
        <v>0</v>
      </c>
      <c r="Z880" s="20">
        <v>17.553191489361701</v>
      </c>
      <c r="AA880" s="20">
        <v>65.425531914893625</v>
      </c>
      <c r="AB880" s="19">
        <v>33</v>
      </c>
      <c r="AC880" s="20">
        <v>13.580246913580247</v>
      </c>
      <c r="AD880" s="20">
        <v>80.582524271844662</v>
      </c>
      <c r="AE880" s="20">
        <v>60.24096385542169</v>
      </c>
      <c r="AF880" s="20">
        <v>66.666666666666657</v>
      </c>
      <c r="AG880" s="20">
        <v>68.995633187772938</v>
      </c>
      <c r="AH880" s="20">
        <v>19.512195121951219</v>
      </c>
      <c r="AI880" s="20">
        <v>47.804878048780488</v>
      </c>
      <c r="AJ880" s="3">
        <v>552.17391304347825</v>
      </c>
      <c r="AK880" s="6">
        <v>109</v>
      </c>
      <c r="AL880" s="6">
        <v>69</v>
      </c>
      <c r="AM880" s="6">
        <v>0</v>
      </c>
      <c r="AN880" s="6">
        <v>0</v>
      </c>
      <c r="AO880" s="6">
        <v>0</v>
      </c>
      <c r="AP880" s="6">
        <v>0</v>
      </c>
      <c r="AQ880" s="6">
        <v>143</v>
      </c>
      <c r="AR880" s="6">
        <v>64</v>
      </c>
      <c r="AS880" s="6">
        <v>19.753086419753085</v>
      </c>
      <c r="AT880" s="138">
        <v>6</v>
      </c>
      <c r="AU880" s="138">
        <v>0</v>
      </c>
      <c r="AV880" s="138">
        <v>2</v>
      </c>
      <c r="AW880" s="138">
        <v>1</v>
      </c>
      <c r="AX880" s="138">
        <v>9</v>
      </c>
      <c r="AY880" s="6">
        <v>61.194029850746269</v>
      </c>
      <c r="AZ880" s="6">
        <v>4</v>
      </c>
      <c r="BA880" s="6">
        <v>2.1505376344086025</v>
      </c>
      <c r="BB880" s="6">
        <v>5</v>
      </c>
      <c r="BC880" s="6">
        <v>51</v>
      </c>
      <c r="BD880" s="6">
        <v>15.044247787610621</v>
      </c>
      <c r="BE880" s="6">
        <v>9</v>
      </c>
      <c r="BF880" s="6">
        <v>19.565217391304348</v>
      </c>
      <c r="BG880" s="6">
        <v>32</v>
      </c>
      <c r="BH880" s="6">
        <v>12.167300380228136</v>
      </c>
      <c r="BI880" s="6">
        <v>12</v>
      </c>
      <c r="BJ880" s="6">
        <v>66.666666666666657</v>
      </c>
      <c r="BK880" s="6">
        <v>43</v>
      </c>
    </row>
    <row r="881" spans="1:63" x14ac:dyDescent="0.35">
      <c r="A881" s="28">
        <v>875</v>
      </c>
      <c r="C881" s="18"/>
      <c r="D881" s="15"/>
      <c r="E881" s="19"/>
      <c r="F881" s="19"/>
      <c r="G881" s="19"/>
      <c r="H881" s="19"/>
      <c r="I881" s="19"/>
      <c r="J881" s="20"/>
      <c r="K881" s="20"/>
      <c r="L881" s="20"/>
      <c r="M881" s="19"/>
      <c r="N881" s="20"/>
      <c r="O881" s="20"/>
      <c r="P881" s="20"/>
      <c r="Q881" s="20"/>
      <c r="R881" s="19"/>
      <c r="S881" s="20"/>
      <c r="T881" s="19">
        <v>29</v>
      </c>
      <c r="U881" s="20">
        <v>7.4550128534704374</v>
      </c>
      <c r="V881" s="19">
        <v>53</v>
      </c>
      <c r="W881" s="20">
        <v>11.300639658848615</v>
      </c>
      <c r="X881" s="19">
        <v>79</v>
      </c>
      <c r="Y881" s="20">
        <v>9.122401847575059</v>
      </c>
      <c r="Z881" s="20">
        <v>13.754713593104686</v>
      </c>
      <c r="AA881" s="20">
        <v>72.041659184772854</v>
      </c>
      <c r="AB881" s="19">
        <v>611</v>
      </c>
      <c r="AC881" s="20">
        <v>9.1576738609112702</v>
      </c>
      <c r="AD881" s="20">
        <v>81.143485431555789</v>
      </c>
      <c r="AE881" s="20">
        <v>67.487562189054728</v>
      </c>
      <c r="AF881" s="20">
        <v>69.45</v>
      </c>
      <c r="AG881" s="20">
        <v>76.150320806599453</v>
      </c>
      <c r="AH881" s="20">
        <v>17.044500419815282</v>
      </c>
      <c r="AI881" s="20">
        <v>53.837111670864822</v>
      </c>
      <c r="AJ881" s="3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>
        <v>64.893617021276597</v>
      </c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</row>
    <row r="882" spans="1:63" x14ac:dyDescent="0.35">
      <c r="A882" s="28">
        <v>876</v>
      </c>
      <c r="B882" s="21" t="s">
        <v>53</v>
      </c>
      <c r="C882" s="18" t="s">
        <v>26</v>
      </c>
      <c r="D882" s="15">
        <v>34</v>
      </c>
      <c r="E882" s="19">
        <v>0</v>
      </c>
      <c r="F882" s="19">
        <v>0</v>
      </c>
      <c r="G882" s="19">
        <v>4</v>
      </c>
      <c r="H882" s="19">
        <v>30</v>
      </c>
      <c r="I882" s="19">
        <v>0</v>
      </c>
      <c r="J882" s="20">
        <v>41.17647058823529</v>
      </c>
      <c r="K882" s="20">
        <v>5</v>
      </c>
      <c r="L882" s="20">
        <v>23.809523809523807</v>
      </c>
      <c r="M882" s="19">
        <v>0</v>
      </c>
      <c r="N882" s="20">
        <v>0</v>
      </c>
      <c r="O882" s="20">
        <v>5</v>
      </c>
      <c r="P882" s="20">
        <v>100</v>
      </c>
      <c r="Q882" s="20">
        <v>17.857142857142858</v>
      </c>
      <c r="R882" s="19">
        <v>0</v>
      </c>
      <c r="S882" s="20">
        <v>0</v>
      </c>
      <c r="T882" s="19">
        <v>0</v>
      </c>
      <c r="U882" s="20">
        <v>0</v>
      </c>
      <c r="V882" s="19">
        <v>0</v>
      </c>
      <c r="W882" s="118">
        <v>0</v>
      </c>
      <c r="X882" s="118">
        <v>0</v>
      </c>
      <c r="Y882" s="118">
        <v>0</v>
      </c>
      <c r="Z882" s="20">
        <v>21.052631578947366</v>
      </c>
      <c r="AA882" s="20">
        <v>47.368421052631575</v>
      </c>
      <c r="AB882" s="19">
        <v>3</v>
      </c>
      <c r="AC882" s="20">
        <v>14.285714285714285</v>
      </c>
      <c r="AD882" s="20">
        <v>76.923076923076934</v>
      </c>
      <c r="AE882" s="20">
        <v>38.461538461538467</v>
      </c>
      <c r="AF882" s="20">
        <v>33.333333333333329</v>
      </c>
      <c r="AG882" s="20">
        <v>52.631578947368418</v>
      </c>
      <c r="AH882" s="20">
        <v>25</v>
      </c>
      <c r="AI882" s="20">
        <v>41.666666666666671</v>
      </c>
      <c r="AJ882" s="3">
        <v>350</v>
      </c>
      <c r="AK882" s="6">
        <v>0</v>
      </c>
      <c r="AL882" s="6">
        <v>0</v>
      </c>
      <c r="AM882" s="6">
        <v>0</v>
      </c>
      <c r="AN882" s="6">
        <v>23</v>
      </c>
      <c r="AO882" s="6">
        <v>0</v>
      </c>
      <c r="AP882" s="6">
        <v>0</v>
      </c>
      <c r="AQ882" s="6">
        <v>3</v>
      </c>
      <c r="AR882" s="6">
        <v>8</v>
      </c>
      <c r="AS882" s="6">
        <v>28.571428571428569</v>
      </c>
      <c r="AT882" s="138">
        <v>0</v>
      </c>
      <c r="AU882" s="138">
        <v>0</v>
      </c>
      <c r="AV882" s="138">
        <v>0</v>
      </c>
      <c r="AW882" s="138">
        <v>0</v>
      </c>
      <c r="AX882" s="138">
        <v>0</v>
      </c>
      <c r="AY882" s="6">
        <v>77.41935483870968</v>
      </c>
      <c r="AZ882" s="6">
        <v>0</v>
      </c>
      <c r="BA882" s="6">
        <v>0</v>
      </c>
      <c r="BB882" s="6">
        <v>0</v>
      </c>
      <c r="BC882" s="6">
        <v>4</v>
      </c>
      <c r="BD882" s="6">
        <v>11.428571428571429</v>
      </c>
      <c r="BE882" s="6">
        <v>0</v>
      </c>
      <c r="BF882" s="6">
        <v>0</v>
      </c>
      <c r="BG882" s="6">
        <v>4</v>
      </c>
      <c r="BH882" s="6">
        <v>12.903225806451612</v>
      </c>
      <c r="BI882" s="6">
        <v>0</v>
      </c>
      <c r="BJ882" s="6">
        <v>0</v>
      </c>
      <c r="BK882" s="6">
        <v>4</v>
      </c>
    </row>
    <row r="883" spans="1:63" x14ac:dyDescent="0.35">
      <c r="A883" s="28">
        <v>877</v>
      </c>
      <c r="C883" s="18" t="s">
        <v>22</v>
      </c>
      <c r="D883" s="15">
        <v>51</v>
      </c>
      <c r="E883" s="19">
        <v>0</v>
      </c>
      <c r="F883" s="19">
        <v>7</v>
      </c>
      <c r="G883" s="19">
        <v>8</v>
      </c>
      <c r="H883" s="19">
        <v>39</v>
      </c>
      <c r="I883" s="19">
        <v>4</v>
      </c>
      <c r="J883" s="20">
        <v>35.294117647058826</v>
      </c>
      <c r="K883" s="20">
        <v>0</v>
      </c>
      <c r="L883" s="20">
        <v>0</v>
      </c>
      <c r="M883" s="19">
        <v>0</v>
      </c>
      <c r="N883" s="20">
        <v>0</v>
      </c>
      <c r="O883" s="20">
        <v>0</v>
      </c>
      <c r="P883" s="20">
        <v>0</v>
      </c>
      <c r="Q883" s="20">
        <v>0</v>
      </c>
      <c r="R883" s="19">
        <v>0</v>
      </c>
      <c r="S883" s="20">
        <v>0</v>
      </c>
      <c r="T883" s="19">
        <v>0</v>
      </c>
      <c r="U883" s="20">
        <v>0</v>
      </c>
      <c r="V883" s="19">
        <v>0</v>
      </c>
      <c r="W883" s="118">
        <v>0</v>
      </c>
      <c r="X883" s="118">
        <v>0</v>
      </c>
      <c r="Y883" s="118">
        <v>0</v>
      </c>
      <c r="Z883" s="118">
        <v>0</v>
      </c>
      <c r="AA883" s="118">
        <v>80.769230769230774</v>
      </c>
      <c r="AB883" s="19">
        <v>8</v>
      </c>
      <c r="AC883" s="20">
        <v>23.52941176470588</v>
      </c>
      <c r="AD883" s="20">
        <v>88.461538461538453</v>
      </c>
      <c r="AE883" s="20">
        <v>43.75</v>
      </c>
      <c r="AF883" s="20">
        <v>69.230769230769226</v>
      </c>
      <c r="AG883" s="20">
        <v>84</v>
      </c>
      <c r="AH883" s="20">
        <v>13.043478260869565</v>
      </c>
      <c r="AI883" s="20">
        <v>65.217391304347828</v>
      </c>
      <c r="AJ883" s="3">
        <v>900</v>
      </c>
      <c r="AK883" s="6">
        <v>0</v>
      </c>
      <c r="AL883" s="6">
        <v>0</v>
      </c>
      <c r="AM883" s="6">
        <v>0</v>
      </c>
      <c r="AN883" s="6">
        <v>35</v>
      </c>
      <c r="AO883" s="6">
        <v>0</v>
      </c>
      <c r="AP883" s="6">
        <v>0</v>
      </c>
      <c r="AQ883" s="6">
        <v>10</v>
      </c>
      <c r="AR883" s="6">
        <v>25</v>
      </c>
      <c r="AS883" s="6">
        <v>47.169811320754718</v>
      </c>
      <c r="AT883" s="138">
        <v>1</v>
      </c>
      <c r="AU883" s="138">
        <v>0</v>
      </c>
      <c r="AV883" s="138">
        <v>2</v>
      </c>
      <c r="AW883" s="138">
        <v>2</v>
      </c>
      <c r="AX883" s="138">
        <v>5</v>
      </c>
      <c r="AY883" s="6">
        <v>70.588235294117652</v>
      </c>
      <c r="AZ883" s="6">
        <v>0</v>
      </c>
      <c r="BA883" s="6">
        <v>0</v>
      </c>
      <c r="BB883" s="6">
        <v>0</v>
      </c>
      <c r="BC883" s="6">
        <v>0</v>
      </c>
      <c r="BD883" s="6">
        <v>0</v>
      </c>
      <c r="BE883" s="6">
        <v>0</v>
      </c>
      <c r="BF883" s="6">
        <v>0</v>
      </c>
      <c r="BG883" s="6">
        <v>0</v>
      </c>
      <c r="BH883" s="6">
        <v>0</v>
      </c>
      <c r="BI883" s="6">
        <v>0</v>
      </c>
      <c r="BJ883" s="6">
        <v>0</v>
      </c>
      <c r="BK883" s="6">
        <v>8</v>
      </c>
    </row>
    <row r="884" spans="1:63" x14ac:dyDescent="0.35">
      <c r="A884" s="28">
        <v>878</v>
      </c>
      <c r="C884" s="18" t="s">
        <v>134</v>
      </c>
      <c r="D884" s="15">
        <v>76</v>
      </c>
      <c r="E884" s="19">
        <v>0</v>
      </c>
      <c r="F884" s="19">
        <v>0</v>
      </c>
      <c r="G884" s="19">
        <v>3</v>
      </c>
      <c r="H884" s="19">
        <v>52</v>
      </c>
      <c r="I884" s="19">
        <v>20</v>
      </c>
      <c r="J884" s="20">
        <v>53.94736842105263</v>
      </c>
      <c r="K884" s="20">
        <v>4</v>
      </c>
      <c r="L884" s="20">
        <v>11.76470588235294</v>
      </c>
      <c r="M884" s="19">
        <v>0</v>
      </c>
      <c r="N884" s="20">
        <v>0</v>
      </c>
      <c r="O884" s="20">
        <v>4</v>
      </c>
      <c r="P884" s="20">
        <v>100</v>
      </c>
      <c r="Q884" s="20">
        <v>10.810810810810811</v>
      </c>
      <c r="R884" s="19">
        <v>0</v>
      </c>
      <c r="S884" s="20">
        <v>0</v>
      </c>
      <c r="T884" s="19">
        <v>0</v>
      </c>
      <c r="U884" s="20">
        <v>0</v>
      </c>
      <c r="V884" s="19">
        <v>0</v>
      </c>
      <c r="W884" s="118">
        <v>0</v>
      </c>
      <c r="X884" s="118">
        <v>0</v>
      </c>
      <c r="Y884" s="118">
        <v>0</v>
      </c>
      <c r="Z884" s="118">
        <v>16.666666666666664</v>
      </c>
      <c r="AA884" s="118">
        <v>73.333333333333329</v>
      </c>
      <c r="AB884" s="19">
        <v>0</v>
      </c>
      <c r="AC884" s="20">
        <v>0</v>
      </c>
      <c r="AD884" s="20">
        <v>75</v>
      </c>
      <c r="AE884" s="20">
        <v>74.285714285714292</v>
      </c>
      <c r="AF884" s="20">
        <v>0</v>
      </c>
      <c r="AG884" s="20">
        <v>81.632653061224488</v>
      </c>
      <c r="AH884" s="20">
        <v>19.565217391304348</v>
      </c>
      <c r="AI884" s="20">
        <v>54.347826086956516</v>
      </c>
      <c r="AJ884" s="3">
        <v>740</v>
      </c>
      <c r="AK884" s="6">
        <v>0</v>
      </c>
      <c r="AL884" s="6">
        <v>26</v>
      </c>
      <c r="AM884" s="6">
        <v>0</v>
      </c>
      <c r="AN884" s="6">
        <v>14</v>
      </c>
      <c r="AO884" s="6">
        <v>0</v>
      </c>
      <c r="AP884" s="6">
        <v>0</v>
      </c>
      <c r="AQ884" s="6">
        <v>29</v>
      </c>
      <c r="AR884" s="6">
        <v>0</v>
      </c>
      <c r="AS884" s="6">
        <v>0</v>
      </c>
      <c r="AT884" s="138">
        <v>0</v>
      </c>
      <c r="AU884" s="138">
        <v>0</v>
      </c>
      <c r="AV884" s="138">
        <v>0</v>
      </c>
      <c r="AW884" s="138">
        <v>0</v>
      </c>
      <c r="AX884" s="138">
        <v>0</v>
      </c>
      <c r="AY884" s="6">
        <v>64.102564102564102</v>
      </c>
      <c r="AZ884" s="6">
        <v>0</v>
      </c>
      <c r="BA884" s="6">
        <v>0</v>
      </c>
      <c r="BB884" s="6">
        <v>6</v>
      </c>
      <c r="BC884" s="6">
        <v>15</v>
      </c>
      <c r="BD884" s="6">
        <v>19.736842105263158</v>
      </c>
      <c r="BE884" s="6">
        <v>0</v>
      </c>
      <c r="BF884" s="6">
        <v>0</v>
      </c>
      <c r="BG884" s="6">
        <v>3</v>
      </c>
      <c r="BH884" s="6">
        <v>5.5555555555555554</v>
      </c>
      <c r="BI884" s="6">
        <v>14</v>
      </c>
      <c r="BJ884" s="6">
        <v>77.777777777777786</v>
      </c>
      <c r="BK884" s="6">
        <v>3</v>
      </c>
    </row>
    <row r="885" spans="1:63" x14ac:dyDescent="0.35">
      <c r="A885" s="28">
        <v>879</v>
      </c>
      <c r="C885" s="18" t="s">
        <v>137</v>
      </c>
      <c r="D885" s="15">
        <v>52</v>
      </c>
      <c r="E885" s="19">
        <v>0</v>
      </c>
      <c r="F885" s="19">
        <v>0</v>
      </c>
      <c r="G885" s="19">
        <v>14</v>
      </c>
      <c r="H885" s="19">
        <v>28</v>
      </c>
      <c r="I885" s="19">
        <v>8</v>
      </c>
      <c r="J885" s="20">
        <v>57.692307692307686</v>
      </c>
      <c r="K885" s="20">
        <v>0</v>
      </c>
      <c r="L885" s="20">
        <v>0</v>
      </c>
      <c r="M885" s="19">
        <v>0</v>
      </c>
      <c r="N885" s="20">
        <v>0</v>
      </c>
      <c r="O885" s="20">
        <v>3</v>
      </c>
      <c r="P885" s="20">
        <v>100</v>
      </c>
      <c r="Q885" s="20">
        <v>16.071428571428573</v>
      </c>
      <c r="R885" s="19">
        <v>0</v>
      </c>
      <c r="S885" s="20">
        <v>0</v>
      </c>
      <c r="T885" s="19">
        <v>0</v>
      </c>
      <c r="U885" s="20">
        <v>0</v>
      </c>
      <c r="V885" s="19">
        <v>0</v>
      </c>
      <c r="W885" s="118">
        <v>0</v>
      </c>
      <c r="X885" s="118">
        <v>0</v>
      </c>
      <c r="Y885" s="118">
        <v>0</v>
      </c>
      <c r="Z885" s="20">
        <v>42.857142857142854</v>
      </c>
      <c r="AA885" s="20">
        <v>57.142857142857139</v>
      </c>
      <c r="AB885" s="19">
        <v>5</v>
      </c>
      <c r="AC885" s="20">
        <v>14.285714285714285</v>
      </c>
      <c r="AD885" s="20">
        <v>100</v>
      </c>
      <c r="AE885" s="20">
        <v>75</v>
      </c>
      <c r="AF885" s="20">
        <v>0</v>
      </c>
      <c r="AG885" s="20">
        <v>80.769230769230774</v>
      </c>
      <c r="AH885" s="20">
        <v>45.833333333333329</v>
      </c>
      <c r="AI885" s="20">
        <v>33.333333333333329</v>
      </c>
      <c r="AJ885" s="3">
        <v>325</v>
      </c>
      <c r="AK885" s="6">
        <v>22</v>
      </c>
      <c r="AL885" s="6">
        <v>24</v>
      </c>
      <c r="AM885" s="6">
        <v>0</v>
      </c>
      <c r="AN885" s="6">
        <v>0</v>
      </c>
      <c r="AO885" s="6">
        <v>0</v>
      </c>
      <c r="AP885" s="6">
        <v>0</v>
      </c>
      <c r="AQ885" s="6">
        <v>4</v>
      </c>
      <c r="AR885" s="6">
        <v>15</v>
      </c>
      <c r="AS885" s="6">
        <v>28.846153846153843</v>
      </c>
      <c r="AT885" s="138">
        <v>0</v>
      </c>
      <c r="AU885" s="138">
        <v>2</v>
      </c>
      <c r="AV885" s="138">
        <v>0</v>
      </c>
      <c r="AW885" s="138">
        <v>0</v>
      </c>
      <c r="AX885" s="138">
        <v>2</v>
      </c>
      <c r="AY885" s="6">
        <v>46.341463414634148</v>
      </c>
      <c r="AZ885" s="6">
        <v>0</v>
      </c>
      <c r="BA885" s="6">
        <v>0</v>
      </c>
      <c r="BB885" s="6">
        <v>0</v>
      </c>
      <c r="BC885" s="6">
        <v>4</v>
      </c>
      <c r="BD885" s="6">
        <v>7.8431372549019605</v>
      </c>
      <c r="BE885" s="6">
        <v>0</v>
      </c>
      <c r="BF885" s="6">
        <v>0</v>
      </c>
      <c r="BG885" s="6">
        <v>0</v>
      </c>
      <c r="BH885" s="6">
        <v>0</v>
      </c>
      <c r="BI885" s="6">
        <v>0</v>
      </c>
      <c r="BJ885" s="6">
        <v>0</v>
      </c>
      <c r="BK885" s="6">
        <v>14</v>
      </c>
    </row>
    <row r="886" spans="1:63" x14ac:dyDescent="0.35">
      <c r="A886" s="28">
        <v>880</v>
      </c>
      <c r="C886" s="18" t="s">
        <v>16</v>
      </c>
      <c r="D886" s="15">
        <v>66</v>
      </c>
      <c r="E886" s="19">
        <v>0</v>
      </c>
      <c r="F886" s="19">
        <v>0</v>
      </c>
      <c r="G886" s="19">
        <v>9</v>
      </c>
      <c r="H886" s="19">
        <v>43</v>
      </c>
      <c r="I886" s="19">
        <v>10</v>
      </c>
      <c r="J886" s="20">
        <v>42.424242424242422</v>
      </c>
      <c r="K886" s="20">
        <v>0</v>
      </c>
      <c r="L886" s="20">
        <v>0</v>
      </c>
      <c r="M886" s="19">
        <v>0</v>
      </c>
      <c r="N886" s="20">
        <v>0</v>
      </c>
      <c r="O886" s="20">
        <v>7</v>
      </c>
      <c r="P886" s="20">
        <v>100</v>
      </c>
      <c r="Q886" s="20">
        <v>26.984126984126984</v>
      </c>
      <c r="R886" s="19">
        <v>0</v>
      </c>
      <c r="S886" s="20">
        <v>0</v>
      </c>
      <c r="T886" s="19">
        <v>0</v>
      </c>
      <c r="U886" s="20">
        <v>0</v>
      </c>
      <c r="V886" s="19">
        <v>0</v>
      </c>
      <c r="W886" s="118">
        <v>0</v>
      </c>
      <c r="X886" s="118">
        <v>0</v>
      </c>
      <c r="Y886" s="118">
        <v>0</v>
      </c>
      <c r="Z886" s="20">
        <v>0</v>
      </c>
      <c r="AA886" s="20">
        <v>76.923076923076934</v>
      </c>
      <c r="AB886" s="19">
        <v>0</v>
      </c>
      <c r="AC886" s="20">
        <v>0</v>
      </c>
      <c r="AD886" s="20">
        <v>81.818181818181827</v>
      </c>
      <c r="AE886" s="20">
        <v>65</v>
      </c>
      <c r="AF886" s="20">
        <v>0</v>
      </c>
      <c r="AG886" s="20">
        <v>66.666666666666657</v>
      </c>
      <c r="AH886" s="20">
        <v>18.181818181818183</v>
      </c>
      <c r="AI886" s="20">
        <v>30.303030303030305</v>
      </c>
      <c r="AJ886" s="3">
        <v>631.25</v>
      </c>
      <c r="AK886" s="6">
        <v>38</v>
      </c>
      <c r="AL886" s="6">
        <v>6</v>
      </c>
      <c r="AM886" s="6">
        <v>0</v>
      </c>
      <c r="AN886" s="6">
        <v>0</v>
      </c>
      <c r="AO886" s="6">
        <v>0</v>
      </c>
      <c r="AP886" s="6">
        <v>0</v>
      </c>
      <c r="AQ886" s="6">
        <v>14</v>
      </c>
      <c r="AR886" s="6">
        <v>8</v>
      </c>
      <c r="AS886" s="6">
        <v>13.114754098360656</v>
      </c>
      <c r="AT886" s="138">
        <v>0</v>
      </c>
      <c r="AU886" s="138">
        <v>0</v>
      </c>
      <c r="AV886" s="138">
        <v>0</v>
      </c>
      <c r="AW886" s="138">
        <v>1</v>
      </c>
      <c r="AX886" s="138">
        <v>1</v>
      </c>
      <c r="AY886" s="6">
        <v>56.140350877192979</v>
      </c>
      <c r="AZ886" s="6">
        <v>0</v>
      </c>
      <c r="BA886" s="6">
        <v>0</v>
      </c>
      <c r="BB886" s="6">
        <v>0</v>
      </c>
      <c r="BC886" s="6">
        <v>14</v>
      </c>
      <c r="BD886" s="6">
        <v>20.588235294117645</v>
      </c>
      <c r="BE886" s="6">
        <v>0</v>
      </c>
      <c r="BF886" s="6">
        <v>0</v>
      </c>
      <c r="BG886" s="6">
        <v>8</v>
      </c>
      <c r="BH886" s="6">
        <v>17.021276595744681</v>
      </c>
      <c r="BI886" s="6">
        <v>6</v>
      </c>
      <c r="BJ886" s="6">
        <v>54.54545454545454</v>
      </c>
      <c r="BK886" s="6">
        <v>9</v>
      </c>
    </row>
    <row r="887" spans="1:63" x14ac:dyDescent="0.35">
      <c r="A887" s="28">
        <v>881</v>
      </c>
      <c r="C887" s="18" t="s">
        <v>138</v>
      </c>
      <c r="D887" s="15">
        <v>4504</v>
      </c>
      <c r="E887" s="19">
        <v>52</v>
      </c>
      <c r="F887" s="19">
        <v>184</v>
      </c>
      <c r="G887" s="19">
        <v>1650</v>
      </c>
      <c r="H887" s="19">
        <v>2399</v>
      </c>
      <c r="I887" s="19">
        <v>262</v>
      </c>
      <c r="J887" s="20">
        <v>61.500888099467147</v>
      </c>
      <c r="K887" s="20">
        <v>79</v>
      </c>
      <c r="L887" s="20">
        <v>4.7590361445783129</v>
      </c>
      <c r="M887" s="19">
        <v>4</v>
      </c>
      <c r="N887" s="20">
        <v>0.4028197381671702</v>
      </c>
      <c r="O887" s="20">
        <v>208</v>
      </c>
      <c r="P887" s="20">
        <v>88.888888888888886</v>
      </c>
      <c r="Q887" s="20">
        <v>6.0908874613371404</v>
      </c>
      <c r="R887" s="19">
        <v>51</v>
      </c>
      <c r="S887" s="20">
        <v>3.7805782060785766</v>
      </c>
      <c r="T887" s="19">
        <v>15</v>
      </c>
      <c r="U887" s="20">
        <v>2.9527559055118111</v>
      </c>
      <c r="V887" s="19">
        <v>36</v>
      </c>
      <c r="W887" s="118">
        <v>4.3165467625899279</v>
      </c>
      <c r="X887" s="118">
        <v>50</v>
      </c>
      <c r="Y887" s="118">
        <v>3.7174721189591078</v>
      </c>
      <c r="Z887" s="20">
        <v>7.7156743620899153</v>
      </c>
      <c r="AA887" s="20">
        <v>75.455650060753342</v>
      </c>
      <c r="AB887" s="19">
        <v>366</v>
      </c>
      <c r="AC887" s="20">
        <v>18.654434250764528</v>
      </c>
      <c r="AD887" s="20">
        <v>63.041182682154172</v>
      </c>
      <c r="AE887" s="20">
        <v>55.802640722724121</v>
      </c>
      <c r="AF887" s="20">
        <v>38.800489596083231</v>
      </c>
      <c r="AG887" s="20">
        <v>71.151271753681385</v>
      </c>
      <c r="AH887" s="20">
        <v>12.532467532467532</v>
      </c>
      <c r="AI887" s="20">
        <v>52.72727272727272</v>
      </c>
      <c r="AJ887" s="3">
        <v>304.23387096774195</v>
      </c>
      <c r="AK887" s="6">
        <v>412</v>
      </c>
      <c r="AL887" s="6">
        <v>294</v>
      </c>
      <c r="AM887" s="6">
        <v>0</v>
      </c>
      <c r="AN887" s="6">
        <v>13</v>
      </c>
      <c r="AO887" s="6">
        <v>7</v>
      </c>
      <c r="AP887" s="6">
        <v>8</v>
      </c>
      <c r="AQ887" s="6">
        <v>3563</v>
      </c>
      <c r="AR887" s="6">
        <v>2284</v>
      </c>
      <c r="AS887" s="6">
        <v>53.054587688734031</v>
      </c>
      <c r="AT887" s="138">
        <v>28</v>
      </c>
      <c r="AU887" s="138">
        <v>0</v>
      </c>
      <c r="AV887" s="138">
        <v>115</v>
      </c>
      <c r="AW887" s="138">
        <v>35</v>
      </c>
      <c r="AX887" s="138">
        <v>178</v>
      </c>
      <c r="AY887" s="6">
        <v>58.791977611940297</v>
      </c>
      <c r="AZ887" s="6">
        <v>5</v>
      </c>
      <c r="BA887" s="6">
        <v>0.30339805825242716</v>
      </c>
      <c r="BB887" s="6">
        <v>60</v>
      </c>
      <c r="BC887" s="6">
        <v>903</v>
      </c>
      <c r="BD887" s="6">
        <v>20.15625</v>
      </c>
      <c r="BE887" s="6">
        <v>228</v>
      </c>
      <c r="BF887" s="6">
        <v>13.834951456310678</v>
      </c>
      <c r="BG887" s="6">
        <v>485</v>
      </c>
      <c r="BH887" s="6">
        <v>20.326906957250628</v>
      </c>
      <c r="BI887" s="6">
        <v>151</v>
      </c>
      <c r="BJ887" s="6">
        <v>56.766917293233085</v>
      </c>
      <c r="BK887" s="6">
        <v>1650</v>
      </c>
    </row>
    <row r="888" spans="1:63" x14ac:dyDescent="0.35">
      <c r="A888" s="28">
        <v>882</v>
      </c>
      <c r="C888" s="18" t="s">
        <v>2</v>
      </c>
      <c r="D888" s="15">
        <v>0</v>
      </c>
      <c r="E888" s="19">
        <v>0</v>
      </c>
      <c r="F888" s="19">
        <v>0</v>
      </c>
      <c r="G888" s="19">
        <v>0</v>
      </c>
      <c r="H888" s="19">
        <v>0</v>
      </c>
      <c r="I888" s="19">
        <v>0</v>
      </c>
      <c r="J888" s="20">
        <v>0</v>
      </c>
      <c r="K888" s="20">
        <v>0</v>
      </c>
      <c r="L888" s="20">
        <v>0</v>
      </c>
      <c r="M888" s="19">
        <v>0</v>
      </c>
      <c r="N888" s="20">
        <v>0</v>
      </c>
      <c r="O888" s="20">
        <v>0</v>
      </c>
      <c r="P888" s="20">
        <v>0</v>
      </c>
      <c r="Q888" s="20">
        <v>0</v>
      </c>
      <c r="R888" s="19">
        <v>0</v>
      </c>
      <c r="S888" s="20">
        <v>0</v>
      </c>
      <c r="T888" s="19">
        <v>0</v>
      </c>
      <c r="U888" s="20">
        <v>0</v>
      </c>
      <c r="V888" s="19">
        <v>0</v>
      </c>
      <c r="W888" s="118">
        <v>0</v>
      </c>
      <c r="X888" s="118">
        <v>0</v>
      </c>
      <c r="Y888" s="118">
        <v>0</v>
      </c>
      <c r="Z888" s="20">
        <v>0</v>
      </c>
      <c r="AA888" s="20">
        <v>0</v>
      </c>
      <c r="AB888" s="19">
        <v>0</v>
      </c>
      <c r="AC888" s="20">
        <v>0</v>
      </c>
      <c r="AD888" s="20">
        <v>0</v>
      </c>
      <c r="AE888" s="20">
        <v>0</v>
      </c>
      <c r="AF888" s="20">
        <v>0</v>
      </c>
      <c r="AG888" s="20">
        <v>0</v>
      </c>
      <c r="AH888" s="20">
        <v>0</v>
      </c>
      <c r="AI888" s="20">
        <v>0</v>
      </c>
      <c r="AJ888" s="3" t="s">
        <v>140</v>
      </c>
      <c r="AK888" s="6">
        <v>0</v>
      </c>
      <c r="AL888" s="6">
        <v>0</v>
      </c>
      <c r="AM888" s="6">
        <v>0</v>
      </c>
      <c r="AN888" s="6">
        <v>0</v>
      </c>
      <c r="AO888" s="6">
        <v>0</v>
      </c>
      <c r="AP888" s="6">
        <v>0</v>
      </c>
      <c r="AQ888" s="6">
        <v>0</v>
      </c>
      <c r="AR888" s="6">
        <v>0</v>
      </c>
      <c r="AS888" s="6">
        <v>0</v>
      </c>
      <c r="AT888" s="138"/>
      <c r="AU888" s="138"/>
      <c r="AV888" s="138"/>
      <c r="AW888" s="138"/>
      <c r="AX888" s="138"/>
      <c r="AY888" s="6">
        <v>0</v>
      </c>
      <c r="AZ888" s="6">
        <v>0</v>
      </c>
      <c r="BA888" s="6">
        <v>0</v>
      </c>
      <c r="BB888" s="6">
        <v>0</v>
      </c>
      <c r="BC888" s="6">
        <v>0</v>
      </c>
      <c r="BD888" s="6">
        <v>0</v>
      </c>
      <c r="BE888" s="6">
        <v>0</v>
      </c>
      <c r="BF888" s="6">
        <v>0</v>
      </c>
      <c r="BG888" s="6">
        <v>0</v>
      </c>
      <c r="BH888" s="6">
        <v>0</v>
      </c>
      <c r="BI888" s="6">
        <v>0</v>
      </c>
      <c r="BJ888" s="6">
        <v>0</v>
      </c>
      <c r="BK888" s="6">
        <v>0</v>
      </c>
    </row>
    <row r="889" spans="1:63" x14ac:dyDescent="0.35">
      <c r="A889" s="28">
        <v>883</v>
      </c>
      <c r="C889" s="18" t="s">
        <v>6</v>
      </c>
      <c r="D889" s="15">
        <v>112</v>
      </c>
      <c r="E889" s="19">
        <v>0</v>
      </c>
      <c r="F889" s="19">
        <v>0</v>
      </c>
      <c r="G889" s="19">
        <v>4</v>
      </c>
      <c r="H889" s="19">
        <v>71</v>
      </c>
      <c r="I889" s="19">
        <v>38</v>
      </c>
      <c r="J889" s="20">
        <v>58.035714285714292</v>
      </c>
      <c r="K889" s="20">
        <v>3</v>
      </c>
      <c r="L889" s="20">
        <v>9.375</v>
      </c>
      <c r="M889" s="19">
        <v>0</v>
      </c>
      <c r="N889" s="20">
        <v>0</v>
      </c>
      <c r="O889" s="20">
        <v>6</v>
      </c>
      <c r="P889" s="20">
        <v>100</v>
      </c>
      <c r="Q889" s="20">
        <v>22.018348623853214</v>
      </c>
      <c r="R889" s="19">
        <v>0</v>
      </c>
      <c r="S889" s="20">
        <v>0</v>
      </c>
      <c r="T889" s="19">
        <v>0</v>
      </c>
      <c r="U889" s="20">
        <v>0</v>
      </c>
      <c r="V889" s="19">
        <v>0</v>
      </c>
      <c r="W889" s="118">
        <v>0</v>
      </c>
      <c r="X889" s="118">
        <v>0</v>
      </c>
      <c r="Y889" s="118">
        <v>0</v>
      </c>
      <c r="Z889" s="20">
        <v>0</v>
      </c>
      <c r="AA889" s="20">
        <v>69.230769230769226</v>
      </c>
      <c r="AB889" s="19">
        <v>3</v>
      </c>
      <c r="AC889" s="20">
        <v>5.0847457627118651</v>
      </c>
      <c r="AD889" s="20">
        <v>67.857142857142861</v>
      </c>
      <c r="AE889" s="20">
        <v>82.051282051282044</v>
      </c>
      <c r="AF889" s="20">
        <v>100</v>
      </c>
      <c r="AG889" s="20">
        <v>80</v>
      </c>
      <c r="AH889" s="20">
        <v>22.222222222222221</v>
      </c>
      <c r="AI889" s="20">
        <v>51.851851851851848</v>
      </c>
      <c r="AJ889" s="3">
        <v>762.5</v>
      </c>
      <c r="AK889" s="6">
        <v>0</v>
      </c>
      <c r="AL889" s="6">
        <v>76</v>
      </c>
      <c r="AM889" s="6">
        <v>0</v>
      </c>
      <c r="AN889" s="6">
        <v>0</v>
      </c>
      <c r="AO889" s="6">
        <v>0</v>
      </c>
      <c r="AP889" s="6">
        <v>0</v>
      </c>
      <c r="AQ889" s="6">
        <v>31</v>
      </c>
      <c r="AR889" s="6">
        <v>0</v>
      </c>
      <c r="AS889" s="6">
        <v>0</v>
      </c>
      <c r="AT889" s="138">
        <v>0</v>
      </c>
      <c r="AU889" s="138">
        <v>0</v>
      </c>
      <c r="AV889" s="138">
        <v>0</v>
      </c>
      <c r="AW889" s="138">
        <v>0</v>
      </c>
      <c r="AX889" s="138">
        <v>0</v>
      </c>
      <c r="AY889" s="6">
        <v>31.192660550458719</v>
      </c>
      <c r="AZ889" s="6">
        <v>0</v>
      </c>
      <c r="BA889" s="6">
        <v>0</v>
      </c>
      <c r="BB889" s="6">
        <v>18</v>
      </c>
      <c r="BC889" s="6">
        <v>6</v>
      </c>
      <c r="BD889" s="6">
        <v>5.3097345132743365</v>
      </c>
      <c r="BE889" s="6">
        <v>0</v>
      </c>
      <c r="BF889" s="6">
        <v>0</v>
      </c>
      <c r="BG889" s="6">
        <v>0</v>
      </c>
      <c r="BH889" s="6">
        <v>0</v>
      </c>
      <c r="BI889" s="6">
        <v>3</v>
      </c>
      <c r="BJ889" s="6">
        <v>8.5714285714285712</v>
      </c>
      <c r="BK889" s="6">
        <v>4</v>
      </c>
    </row>
    <row r="890" spans="1:63" x14ac:dyDescent="0.35">
      <c r="A890" s="28">
        <v>884</v>
      </c>
      <c r="C890" s="18" t="s">
        <v>10</v>
      </c>
      <c r="D890" s="15">
        <v>184</v>
      </c>
      <c r="E890" s="19">
        <v>4</v>
      </c>
      <c r="F890" s="19">
        <v>9</v>
      </c>
      <c r="G890" s="19">
        <v>4</v>
      </c>
      <c r="H890" s="19">
        <v>69</v>
      </c>
      <c r="I890" s="19">
        <v>102</v>
      </c>
      <c r="J890" s="20">
        <v>52.173913043478258</v>
      </c>
      <c r="K890" s="20">
        <v>3</v>
      </c>
      <c r="L890" s="20">
        <v>12.5</v>
      </c>
      <c r="M890" s="19">
        <v>0</v>
      </c>
      <c r="N890" s="20">
        <v>0</v>
      </c>
      <c r="O890" s="20">
        <v>8</v>
      </c>
      <c r="P890" s="20">
        <v>100</v>
      </c>
      <c r="Q890" s="20">
        <v>15.294117647058824</v>
      </c>
      <c r="R890" s="19">
        <v>0</v>
      </c>
      <c r="S890" s="20">
        <v>0</v>
      </c>
      <c r="T890" s="19">
        <v>0</v>
      </c>
      <c r="U890" s="20">
        <v>0</v>
      </c>
      <c r="V890" s="19">
        <v>0</v>
      </c>
      <c r="W890" s="118">
        <v>0</v>
      </c>
      <c r="X890" s="118">
        <v>0</v>
      </c>
      <c r="Y890" s="118">
        <v>0</v>
      </c>
      <c r="Z890" s="20">
        <v>26.923076923076923</v>
      </c>
      <c r="AA890" s="20">
        <v>73.076923076923066</v>
      </c>
      <c r="AB890" s="19">
        <v>4</v>
      </c>
      <c r="AC890" s="20">
        <v>7.2727272727272725</v>
      </c>
      <c r="AD890" s="20">
        <v>87.878787878787875</v>
      </c>
      <c r="AE890" s="20">
        <v>61.111111111111114</v>
      </c>
      <c r="AF890" s="20">
        <v>76.923076923076934</v>
      </c>
      <c r="AG890" s="20">
        <v>71.666666666666671</v>
      </c>
      <c r="AH890" s="20">
        <v>11.904761904761903</v>
      </c>
      <c r="AI890" s="20">
        <v>69.047619047619051</v>
      </c>
      <c r="AJ890" s="3">
        <v>684.61538461538464</v>
      </c>
      <c r="AK890" s="6">
        <v>0</v>
      </c>
      <c r="AL890" s="6">
        <v>131</v>
      </c>
      <c r="AM890" s="6">
        <v>0</v>
      </c>
      <c r="AN890" s="6">
        <v>18</v>
      </c>
      <c r="AO890" s="6">
        <v>6</v>
      </c>
      <c r="AP890" s="6">
        <v>0</v>
      </c>
      <c r="AQ890" s="6">
        <v>21</v>
      </c>
      <c r="AR890" s="6">
        <v>12</v>
      </c>
      <c r="AS890" s="6">
        <v>6.8965517241379306</v>
      </c>
      <c r="AT890" s="138">
        <v>0</v>
      </c>
      <c r="AU890" s="138">
        <v>0</v>
      </c>
      <c r="AV890" s="138">
        <v>0</v>
      </c>
      <c r="AW890" s="138">
        <v>5</v>
      </c>
      <c r="AX890" s="138">
        <v>5</v>
      </c>
      <c r="AY890" s="6">
        <v>33.742331288343557</v>
      </c>
      <c r="AZ890" s="6">
        <v>0</v>
      </c>
      <c r="BA890" s="6">
        <v>0</v>
      </c>
      <c r="BB890" s="6">
        <v>34</v>
      </c>
      <c r="BC890" s="6">
        <v>9</v>
      </c>
      <c r="BD890" s="6">
        <v>4.918032786885246</v>
      </c>
      <c r="BE890" s="6">
        <v>0</v>
      </c>
      <c r="BF890" s="6">
        <v>0</v>
      </c>
      <c r="BG890" s="6">
        <v>0</v>
      </c>
      <c r="BH890" s="6">
        <v>0</v>
      </c>
      <c r="BI890" s="6">
        <v>9</v>
      </c>
      <c r="BJ890" s="6">
        <v>8.9108910891089099</v>
      </c>
      <c r="BK890" s="6">
        <v>4</v>
      </c>
    </row>
    <row r="891" spans="1:63" x14ac:dyDescent="0.35">
      <c r="A891" s="28">
        <v>885</v>
      </c>
      <c r="C891" s="18" t="s">
        <v>277</v>
      </c>
      <c r="D891" s="15">
        <v>40</v>
      </c>
      <c r="E891" s="19">
        <v>0</v>
      </c>
      <c r="F891" s="19">
        <v>10</v>
      </c>
      <c r="G891" s="19">
        <v>6</v>
      </c>
      <c r="H891" s="19">
        <v>31</v>
      </c>
      <c r="I891" s="19">
        <v>0</v>
      </c>
      <c r="J891" s="20">
        <v>52.5</v>
      </c>
      <c r="K891" s="20">
        <v>0</v>
      </c>
      <c r="L891" s="20">
        <v>0</v>
      </c>
      <c r="M891" s="19">
        <v>0</v>
      </c>
      <c r="N891" s="20">
        <v>0</v>
      </c>
      <c r="O891" s="20">
        <v>4</v>
      </c>
      <c r="P891" s="20">
        <v>100</v>
      </c>
      <c r="Q891" s="20">
        <v>0</v>
      </c>
      <c r="R891" s="19">
        <v>0</v>
      </c>
      <c r="S891" s="20">
        <v>0</v>
      </c>
      <c r="T891" s="19">
        <v>0</v>
      </c>
      <c r="U891" s="20">
        <v>0</v>
      </c>
      <c r="V891" s="19">
        <v>0</v>
      </c>
      <c r="W891" s="118">
        <v>0</v>
      </c>
      <c r="X891" s="118">
        <v>0</v>
      </c>
      <c r="Y891" s="118">
        <v>0</v>
      </c>
      <c r="Z891" s="20">
        <v>0</v>
      </c>
      <c r="AA891" s="20">
        <v>33.333333333333329</v>
      </c>
      <c r="AB891" s="19">
        <v>3</v>
      </c>
      <c r="AC891" s="20">
        <v>20</v>
      </c>
      <c r="AD891" s="20">
        <v>58.333333333333336</v>
      </c>
      <c r="AE891" s="20">
        <v>30.76923076923077</v>
      </c>
      <c r="AF891" s="20">
        <v>30.76923076923077</v>
      </c>
      <c r="AG891" s="20">
        <v>63.157894736842103</v>
      </c>
      <c r="AH891" s="20">
        <v>0</v>
      </c>
      <c r="AI891" s="20">
        <v>50</v>
      </c>
      <c r="AJ891" s="3">
        <v>387.5</v>
      </c>
      <c r="AK891" s="6">
        <v>0</v>
      </c>
      <c r="AL891" s="6">
        <v>19</v>
      </c>
      <c r="AM891" s="6">
        <v>0</v>
      </c>
      <c r="AN891" s="6">
        <v>12</v>
      </c>
      <c r="AO891" s="6">
        <v>0</v>
      </c>
      <c r="AP891" s="6">
        <v>0</v>
      </c>
      <c r="AQ891" s="6">
        <v>7</v>
      </c>
      <c r="AR891" s="6">
        <v>18</v>
      </c>
      <c r="AS891" s="6">
        <v>47.368421052631575</v>
      </c>
      <c r="AT891" s="138">
        <v>0</v>
      </c>
      <c r="AU891" s="138">
        <v>0</v>
      </c>
      <c r="AV891" s="138">
        <v>0</v>
      </c>
      <c r="AW891" s="138">
        <v>0</v>
      </c>
      <c r="AX891" s="138">
        <v>0</v>
      </c>
      <c r="AY891" s="6">
        <v>82.35294117647058</v>
      </c>
      <c r="AZ891" s="6">
        <v>0</v>
      </c>
      <c r="BA891" s="6">
        <v>0</v>
      </c>
      <c r="BB891" s="6">
        <v>0</v>
      </c>
      <c r="BC891" s="6">
        <v>3</v>
      </c>
      <c r="BD891" s="6">
        <v>7.3170731707317067</v>
      </c>
      <c r="BE891" s="6">
        <v>0</v>
      </c>
      <c r="BF891" s="6">
        <v>0</v>
      </c>
      <c r="BG891" s="6">
        <v>3</v>
      </c>
      <c r="BH891" s="6">
        <v>10</v>
      </c>
      <c r="BI891" s="6">
        <v>0</v>
      </c>
      <c r="BJ891" s="6">
        <v>0</v>
      </c>
      <c r="BK891" s="6">
        <v>6</v>
      </c>
    </row>
    <row r="892" spans="1:63" x14ac:dyDescent="0.35">
      <c r="A892" s="28">
        <v>886</v>
      </c>
      <c r="C892" s="18" t="s">
        <v>1</v>
      </c>
      <c r="D892" s="15">
        <v>97</v>
      </c>
      <c r="E892" s="19">
        <v>0</v>
      </c>
      <c r="F892" s="19">
        <v>4</v>
      </c>
      <c r="G892" s="19">
        <v>8</v>
      </c>
      <c r="H892" s="19">
        <v>83</v>
      </c>
      <c r="I892" s="19">
        <v>11</v>
      </c>
      <c r="J892" s="20">
        <v>60.824742268041234</v>
      </c>
      <c r="K892" s="20">
        <v>3</v>
      </c>
      <c r="L892" s="20">
        <v>5.3571428571428568</v>
      </c>
      <c r="M892" s="19">
        <v>0</v>
      </c>
      <c r="N892" s="20">
        <v>0</v>
      </c>
      <c r="O892" s="20">
        <v>0</v>
      </c>
      <c r="P892" s="20">
        <v>0</v>
      </c>
      <c r="Q892" s="20">
        <v>8.5106382978723403</v>
      </c>
      <c r="R892" s="19">
        <v>0</v>
      </c>
      <c r="S892" s="20">
        <v>0</v>
      </c>
      <c r="T892" s="19">
        <v>0</v>
      </c>
      <c r="U892" s="20">
        <v>0</v>
      </c>
      <c r="V892" s="19">
        <v>0</v>
      </c>
      <c r="W892" s="118">
        <v>0</v>
      </c>
      <c r="X892" s="118">
        <v>0</v>
      </c>
      <c r="Y892" s="118">
        <v>0</v>
      </c>
      <c r="Z892" s="20">
        <v>18.64406779661017</v>
      </c>
      <c r="AA892" s="20">
        <v>62.711864406779661</v>
      </c>
      <c r="AB892" s="19">
        <v>8</v>
      </c>
      <c r="AC892" s="20">
        <v>10.810810810810811</v>
      </c>
      <c r="AD892" s="20">
        <v>82.5</v>
      </c>
      <c r="AE892" s="20">
        <v>80.952380952380949</v>
      </c>
      <c r="AF892" s="20">
        <v>82.608695652173907</v>
      </c>
      <c r="AG892" s="20">
        <v>80</v>
      </c>
      <c r="AH892" s="20">
        <v>17.80821917808219</v>
      </c>
      <c r="AI892" s="20">
        <v>65.753424657534239</v>
      </c>
      <c r="AJ892" s="3">
        <v>1232.1428571428571</v>
      </c>
      <c r="AK892" s="6">
        <v>0</v>
      </c>
      <c r="AL892" s="6">
        <v>41</v>
      </c>
      <c r="AM892" s="6">
        <v>37</v>
      </c>
      <c r="AN892" s="6">
        <v>4</v>
      </c>
      <c r="AO892" s="6">
        <v>0</v>
      </c>
      <c r="AP892" s="6">
        <v>0</v>
      </c>
      <c r="AQ892" s="6">
        <v>16</v>
      </c>
      <c r="AR892" s="6">
        <v>26</v>
      </c>
      <c r="AS892" s="6">
        <v>26.530612244897959</v>
      </c>
      <c r="AT892" s="138">
        <v>0</v>
      </c>
      <c r="AU892" s="138">
        <v>0</v>
      </c>
      <c r="AV892" s="138">
        <v>0</v>
      </c>
      <c r="AW892" s="138">
        <v>0</v>
      </c>
      <c r="AX892" s="138">
        <v>0</v>
      </c>
      <c r="AY892" s="6">
        <v>61.95652173913043</v>
      </c>
      <c r="AZ892" s="6">
        <v>0</v>
      </c>
      <c r="BA892" s="6">
        <v>0</v>
      </c>
      <c r="BB892" s="6">
        <v>5</v>
      </c>
      <c r="BC892" s="6">
        <v>0</v>
      </c>
      <c r="BD892" s="6">
        <v>0</v>
      </c>
      <c r="BE892" s="6">
        <v>0</v>
      </c>
      <c r="BF892" s="6">
        <v>0</v>
      </c>
      <c r="BG892" s="6">
        <v>0</v>
      </c>
      <c r="BH892" s="6">
        <v>0</v>
      </c>
      <c r="BI892" s="6">
        <v>0</v>
      </c>
      <c r="BJ892" s="6">
        <v>0</v>
      </c>
      <c r="BK892" s="6">
        <v>8</v>
      </c>
    </row>
    <row r="893" spans="1:63" x14ac:dyDescent="0.35">
      <c r="A893" s="28">
        <v>887</v>
      </c>
      <c r="C893" s="18" t="s">
        <v>7</v>
      </c>
      <c r="D893" s="15">
        <v>1629</v>
      </c>
      <c r="E893" s="19">
        <v>0</v>
      </c>
      <c r="F893" s="19">
        <v>4</v>
      </c>
      <c r="G893" s="19">
        <v>11</v>
      </c>
      <c r="H893" s="19">
        <v>374</v>
      </c>
      <c r="I893" s="19">
        <v>1235</v>
      </c>
      <c r="J893" s="20">
        <v>54.818907305095152</v>
      </c>
      <c r="K893" s="20">
        <v>4</v>
      </c>
      <c r="L893" s="20">
        <v>4.7619047619047619</v>
      </c>
      <c r="M893" s="19">
        <v>0</v>
      </c>
      <c r="N893" s="20">
        <v>0</v>
      </c>
      <c r="O893" s="20">
        <v>138</v>
      </c>
      <c r="P893" s="20">
        <v>81.884057971014485</v>
      </c>
      <c r="Q893" s="20">
        <v>73.52185089974293</v>
      </c>
      <c r="R893" s="19">
        <v>0</v>
      </c>
      <c r="S893" s="20">
        <v>0</v>
      </c>
      <c r="T893" s="19">
        <v>0</v>
      </c>
      <c r="U893" s="20">
        <v>0</v>
      </c>
      <c r="V893" s="19">
        <v>0</v>
      </c>
      <c r="W893" s="20">
        <v>0</v>
      </c>
      <c r="X893" s="19">
        <v>0</v>
      </c>
      <c r="Y893" s="20">
        <v>0</v>
      </c>
      <c r="Z893" s="20">
        <v>30.681818181818183</v>
      </c>
      <c r="AA893" s="20">
        <v>39.772727272727273</v>
      </c>
      <c r="AB893" s="19">
        <v>14</v>
      </c>
      <c r="AC893" s="20">
        <v>5.4054054054054053</v>
      </c>
      <c r="AD893" s="20">
        <v>70.256410256410248</v>
      </c>
      <c r="AE893" s="20">
        <v>59.090909090909093</v>
      </c>
      <c r="AF893" s="20">
        <v>80.555555555555557</v>
      </c>
      <c r="AG893" s="20">
        <v>65.273311897106112</v>
      </c>
      <c r="AH893" s="20">
        <v>25</v>
      </c>
      <c r="AI893" s="20">
        <v>43.96551724137931</v>
      </c>
      <c r="AJ893" s="3">
        <v>374.48979591836735</v>
      </c>
      <c r="AK893" s="6">
        <v>0</v>
      </c>
      <c r="AL893" s="6">
        <v>1456</v>
      </c>
      <c r="AM893" s="6">
        <v>0</v>
      </c>
      <c r="AN893" s="6">
        <v>66</v>
      </c>
      <c r="AO893" s="6">
        <v>0</v>
      </c>
      <c r="AP893" s="6">
        <v>0</v>
      </c>
      <c r="AQ893" s="6">
        <v>51</v>
      </c>
      <c r="AR893" s="6">
        <v>44</v>
      </c>
      <c r="AS893" s="6">
        <v>2.7954256670902162</v>
      </c>
      <c r="AT893" s="138">
        <v>2</v>
      </c>
      <c r="AU893" s="138">
        <v>0</v>
      </c>
      <c r="AV893" s="138">
        <v>0</v>
      </c>
      <c r="AW893" s="138">
        <v>0</v>
      </c>
      <c r="AX893" s="138">
        <v>2</v>
      </c>
      <c r="AY893" s="6">
        <v>10.222804718217562</v>
      </c>
      <c r="AZ893" s="6">
        <v>0</v>
      </c>
      <c r="BA893" s="6">
        <v>0</v>
      </c>
      <c r="BB893" s="6">
        <v>218</v>
      </c>
      <c r="BC893" s="6">
        <v>744</v>
      </c>
      <c r="BD893" s="6">
        <v>46.18249534450652</v>
      </c>
      <c r="BE893" s="6">
        <v>0</v>
      </c>
      <c r="BF893" s="6">
        <v>0</v>
      </c>
      <c r="BG893" s="6">
        <v>27</v>
      </c>
      <c r="BH893" s="6">
        <v>7.2972972972972974</v>
      </c>
      <c r="BI893" s="6">
        <v>715</v>
      </c>
      <c r="BJ893" s="6">
        <v>58.654634946677611</v>
      </c>
      <c r="BK893" s="6">
        <v>11</v>
      </c>
    </row>
    <row r="894" spans="1:63" x14ac:dyDescent="0.35">
      <c r="A894" s="28">
        <v>888</v>
      </c>
      <c r="C894" s="18" t="s">
        <v>278</v>
      </c>
      <c r="D894" s="15">
        <v>594</v>
      </c>
      <c r="E894" s="19">
        <v>22</v>
      </c>
      <c r="F894" s="19">
        <v>60</v>
      </c>
      <c r="G894" s="19">
        <v>106</v>
      </c>
      <c r="H894" s="19">
        <v>368</v>
      </c>
      <c r="I894" s="19">
        <v>62</v>
      </c>
      <c r="J894" s="20">
        <v>57.407407407407405</v>
      </c>
      <c r="K894" s="20">
        <v>7</v>
      </c>
      <c r="L894" s="20">
        <v>3.0172413793103448</v>
      </c>
      <c r="M894" s="19">
        <v>0</v>
      </c>
      <c r="N894" s="20">
        <v>0</v>
      </c>
      <c r="O894" s="20">
        <v>14</v>
      </c>
      <c r="P894" s="20">
        <v>100</v>
      </c>
      <c r="Q894" s="20">
        <v>5.2427184466019421</v>
      </c>
      <c r="R894" s="19">
        <v>5</v>
      </c>
      <c r="S894" s="20">
        <v>6.024096385542169</v>
      </c>
      <c r="T894" s="19">
        <v>0</v>
      </c>
      <c r="U894" s="20">
        <v>0</v>
      </c>
      <c r="V894" s="19">
        <v>0</v>
      </c>
      <c r="W894" s="118">
        <v>0</v>
      </c>
      <c r="X894" s="118">
        <v>0</v>
      </c>
      <c r="Y894" s="118">
        <v>0</v>
      </c>
      <c r="Z894" s="20">
        <v>10.714285714285714</v>
      </c>
      <c r="AA894" s="20">
        <v>81.25</v>
      </c>
      <c r="AB894" s="19">
        <v>18</v>
      </c>
      <c r="AC894" s="20">
        <v>5.4878048780487809</v>
      </c>
      <c r="AD894" s="20">
        <v>84.558823529411768</v>
      </c>
      <c r="AE894" s="20">
        <v>72.807017543859658</v>
      </c>
      <c r="AF894" s="20">
        <v>66.666666666666657</v>
      </c>
      <c r="AG894" s="20">
        <v>77.8125</v>
      </c>
      <c r="AH894" s="20">
        <v>8.5808580858085808</v>
      </c>
      <c r="AI894" s="20">
        <v>65.346534653465355</v>
      </c>
      <c r="AJ894" s="3">
        <v>926.19047619047615</v>
      </c>
      <c r="AK894" s="6">
        <v>40</v>
      </c>
      <c r="AL894" s="6">
        <v>216</v>
      </c>
      <c r="AM894" s="6">
        <v>0</v>
      </c>
      <c r="AN894" s="6">
        <v>0</v>
      </c>
      <c r="AO894" s="6">
        <v>0</v>
      </c>
      <c r="AP894" s="6">
        <v>0</v>
      </c>
      <c r="AQ894" s="6">
        <v>307</v>
      </c>
      <c r="AR894" s="6">
        <v>139</v>
      </c>
      <c r="AS894" s="6">
        <v>24.131944444444446</v>
      </c>
      <c r="AT894" s="138">
        <v>2</v>
      </c>
      <c r="AU894" s="138">
        <v>0</v>
      </c>
      <c r="AV894" s="138">
        <v>6</v>
      </c>
      <c r="AW894" s="138">
        <v>1</v>
      </c>
      <c r="AX894" s="138">
        <v>9</v>
      </c>
      <c r="AY894" s="6">
        <v>37.434094903339194</v>
      </c>
      <c r="AZ894" s="6">
        <v>0</v>
      </c>
      <c r="BA894" s="6">
        <v>0</v>
      </c>
      <c r="BB894" s="6">
        <v>12</v>
      </c>
      <c r="BC894" s="6">
        <v>47</v>
      </c>
      <c r="BD894" s="6">
        <v>7.9124579124579126</v>
      </c>
      <c r="BE894" s="6">
        <v>6</v>
      </c>
      <c r="BF894" s="6">
        <v>5.7142857142857144</v>
      </c>
      <c r="BG894" s="6">
        <v>25</v>
      </c>
      <c r="BH894" s="6">
        <v>6.8681318681318686</v>
      </c>
      <c r="BI894" s="6">
        <v>5</v>
      </c>
      <c r="BJ894" s="6">
        <v>8.1967213114754092</v>
      </c>
      <c r="BK894" s="6">
        <v>106</v>
      </c>
    </row>
    <row r="895" spans="1:63" x14ac:dyDescent="0.35">
      <c r="A895" s="28">
        <v>889</v>
      </c>
      <c r="C895" s="18" t="s">
        <v>23</v>
      </c>
      <c r="D895" s="15">
        <v>2601</v>
      </c>
      <c r="E895" s="19">
        <v>124</v>
      </c>
      <c r="F895" s="19">
        <v>195</v>
      </c>
      <c r="G895" s="19">
        <v>274</v>
      </c>
      <c r="H895" s="19">
        <v>1996</v>
      </c>
      <c r="I895" s="19">
        <v>136</v>
      </c>
      <c r="J895" s="20">
        <v>44.598231449442522</v>
      </c>
      <c r="K895" s="20">
        <v>50</v>
      </c>
      <c r="L895" s="20">
        <v>2.7995520716685331</v>
      </c>
      <c r="M895" s="19">
        <v>3</v>
      </c>
      <c r="N895" s="20">
        <v>2.912621359223301</v>
      </c>
      <c r="O895" s="20">
        <v>27</v>
      </c>
      <c r="P895" s="20">
        <v>80.645161290322577</v>
      </c>
      <c r="Q895" s="20">
        <v>3.1037414965986394</v>
      </c>
      <c r="R895" s="19">
        <v>3</v>
      </c>
      <c r="S895" s="20">
        <v>1.2820512820512819</v>
      </c>
      <c r="T895" s="19">
        <v>0</v>
      </c>
      <c r="U895" s="20">
        <v>0</v>
      </c>
      <c r="V895" s="19">
        <v>14</v>
      </c>
      <c r="W895" s="118">
        <v>14.583333333333334</v>
      </c>
      <c r="X895" s="118">
        <v>14</v>
      </c>
      <c r="Y895" s="118">
        <v>5.9322033898305087</v>
      </c>
      <c r="Z895" s="20">
        <v>8.7620124364047474</v>
      </c>
      <c r="AA895" s="20">
        <v>81.119276427360091</v>
      </c>
      <c r="AB895" s="19">
        <v>184</v>
      </c>
      <c r="AC895" s="20">
        <v>9.5933263816475485</v>
      </c>
      <c r="AD895" s="20">
        <v>90.239574090505769</v>
      </c>
      <c r="AE895" s="20">
        <v>64.335664335664333</v>
      </c>
      <c r="AF895" s="20">
        <v>70.430733410942963</v>
      </c>
      <c r="AG895" s="20">
        <v>86.272727272727266</v>
      </c>
      <c r="AH895" s="20">
        <v>19.296187683284458</v>
      </c>
      <c r="AI895" s="20">
        <v>54.310850439882699</v>
      </c>
      <c r="AJ895" s="3">
        <v>945.98930481283423</v>
      </c>
      <c r="AK895" s="6">
        <v>19</v>
      </c>
      <c r="AL895" s="6">
        <v>317</v>
      </c>
      <c r="AM895" s="6">
        <v>1755</v>
      </c>
      <c r="AN895" s="6">
        <v>56</v>
      </c>
      <c r="AO895" s="6">
        <v>7</v>
      </c>
      <c r="AP895" s="6">
        <v>177</v>
      </c>
      <c r="AQ895" s="6">
        <v>174</v>
      </c>
      <c r="AR895" s="6">
        <v>1232</v>
      </c>
      <c r="AS895" s="6">
        <v>48.332679482149864</v>
      </c>
      <c r="AT895" s="138">
        <v>12</v>
      </c>
      <c r="AU895" s="138">
        <v>0</v>
      </c>
      <c r="AV895" s="138">
        <v>18</v>
      </c>
      <c r="AW895" s="138">
        <v>104</v>
      </c>
      <c r="AX895" s="138">
        <v>134</v>
      </c>
      <c r="AY895" s="6">
        <v>83.540248297957547</v>
      </c>
      <c r="AZ895" s="6">
        <v>4</v>
      </c>
      <c r="BA895" s="6">
        <v>0.22560631697687539</v>
      </c>
      <c r="BB895" s="6">
        <v>32</v>
      </c>
      <c r="BC895" s="6">
        <v>81</v>
      </c>
      <c r="BD895" s="6">
        <v>3.1395348837209305</v>
      </c>
      <c r="BE895" s="6">
        <v>3</v>
      </c>
      <c r="BF895" s="6">
        <v>1.1194029850746268</v>
      </c>
      <c r="BG895" s="6">
        <v>39</v>
      </c>
      <c r="BH895" s="6">
        <v>1.9637462235649545</v>
      </c>
      <c r="BI895" s="6">
        <v>4</v>
      </c>
      <c r="BJ895" s="6">
        <v>3.0303030303030303</v>
      </c>
      <c r="BK895" s="6">
        <v>274</v>
      </c>
    </row>
    <row r="896" spans="1:63" x14ac:dyDescent="0.35">
      <c r="A896" s="28">
        <v>890</v>
      </c>
      <c r="C896" s="18" t="s">
        <v>19</v>
      </c>
      <c r="D896" s="15">
        <v>570</v>
      </c>
      <c r="E896" s="19">
        <v>0</v>
      </c>
      <c r="F896" s="19">
        <v>10</v>
      </c>
      <c r="G896" s="19">
        <v>205</v>
      </c>
      <c r="H896" s="19">
        <v>321</v>
      </c>
      <c r="I896" s="19">
        <v>30</v>
      </c>
      <c r="J896" s="20">
        <v>52.982456140350877</v>
      </c>
      <c r="K896" s="20">
        <v>16</v>
      </c>
      <c r="L896" s="20">
        <v>6.2992125984251963</v>
      </c>
      <c r="M896" s="19">
        <v>0</v>
      </c>
      <c r="N896" s="20">
        <v>0</v>
      </c>
      <c r="O896" s="20">
        <v>14</v>
      </c>
      <c r="P896" s="20">
        <v>77.272727272727266</v>
      </c>
      <c r="Q896" s="20">
        <v>3.790613718411552</v>
      </c>
      <c r="R896" s="19">
        <v>7</v>
      </c>
      <c r="S896" s="20">
        <v>4.6979865771812079</v>
      </c>
      <c r="T896" s="19">
        <v>0</v>
      </c>
      <c r="U896" s="20">
        <v>0</v>
      </c>
      <c r="V896" s="19">
        <v>6</v>
      </c>
      <c r="W896" s="118">
        <v>8.9552238805970141</v>
      </c>
      <c r="X896" s="118">
        <v>8</v>
      </c>
      <c r="Y896" s="118">
        <v>5.5172413793103452</v>
      </c>
      <c r="Z896" s="118">
        <v>9.0534979423868318</v>
      </c>
      <c r="AA896" s="118">
        <v>80.246913580246911</v>
      </c>
      <c r="AB896" s="19">
        <v>50</v>
      </c>
      <c r="AC896" s="20">
        <v>13.966480446927374</v>
      </c>
      <c r="AD896" s="20">
        <v>84.285714285714292</v>
      </c>
      <c r="AE896" s="20">
        <v>66.101694915254242</v>
      </c>
      <c r="AF896" s="20">
        <v>56.81818181818182</v>
      </c>
      <c r="AG896" s="20">
        <v>76.691729323308266</v>
      </c>
      <c r="AH896" s="20">
        <v>19.480519480519483</v>
      </c>
      <c r="AI896" s="20">
        <v>42.207792207792203</v>
      </c>
      <c r="AJ896" s="3">
        <v>623.33333333333337</v>
      </c>
      <c r="AK896" s="6">
        <v>55</v>
      </c>
      <c r="AL896" s="6">
        <v>316</v>
      </c>
      <c r="AM896" s="6">
        <v>18</v>
      </c>
      <c r="AN896" s="6">
        <v>79</v>
      </c>
      <c r="AO896" s="6">
        <v>0</v>
      </c>
      <c r="AP896" s="6">
        <v>4</v>
      </c>
      <c r="AQ896" s="6">
        <v>75</v>
      </c>
      <c r="AR896" s="6">
        <v>209</v>
      </c>
      <c r="AS896" s="6">
        <v>37.321428571428569</v>
      </c>
      <c r="AT896" s="138">
        <v>3</v>
      </c>
      <c r="AU896" s="138">
        <v>0</v>
      </c>
      <c r="AV896" s="138">
        <v>13</v>
      </c>
      <c r="AW896" s="138">
        <v>0</v>
      </c>
      <c r="AX896" s="138">
        <v>16</v>
      </c>
      <c r="AY896" s="6">
        <v>52.593917710196777</v>
      </c>
      <c r="AZ896" s="6">
        <v>0</v>
      </c>
      <c r="BA896" s="6">
        <v>0</v>
      </c>
      <c r="BB896" s="6">
        <v>8</v>
      </c>
      <c r="BC896" s="6">
        <v>15</v>
      </c>
      <c r="BD896" s="6">
        <v>2.6501766784452299</v>
      </c>
      <c r="BE896" s="6">
        <v>0</v>
      </c>
      <c r="BF896" s="6">
        <v>0</v>
      </c>
      <c r="BG896" s="6">
        <v>10</v>
      </c>
      <c r="BH896" s="6">
        <v>3.1055900621118013</v>
      </c>
      <c r="BI896" s="6">
        <v>4</v>
      </c>
      <c r="BJ896" s="6">
        <v>15.384615384615385</v>
      </c>
      <c r="BK896" s="6">
        <v>205</v>
      </c>
    </row>
    <row r="897" spans="1:63" x14ac:dyDescent="0.35">
      <c r="A897" s="28">
        <v>891</v>
      </c>
      <c r="C897" s="18" t="s">
        <v>12</v>
      </c>
      <c r="D897" s="15">
        <v>297</v>
      </c>
      <c r="E897" s="19">
        <v>4</v>
      </c>
      <c r="F897" s="19">
        <v>11</v>
      </c>
      <c r="G897" s="19">
        <v>19</v>
      </c>
      <c r="H897" s="19">
        <v>252</v>
      </c>
      <c r="I897" s="19">
        <v>13</v>
      </c>
      <c r="J897" s="20">
        <v>50.168350168350173</v>
      </c>
      <c r="K897" s="20">
        <v>30</v>
      </c>
      <c r="L897" s="20">
        <v>15.151515151515152</v>
      </c>
      <c r="M897" s="19">
        <v>0</v>
      </c>
      <c r="N897" s="20">
        <v>0</v>
      </c>
      <c r="O897" s="20">
        <v>11</v>
      </c>
      <c r="P897" s="20">
        <v>100</v>
      </c>
      <c r="Q897" s="20">
        <v>3.5971223021582732</v>
      </c>
      <c r="R897" s="19">
        <v>0</v>
      </c>
      <c r="S897" s="20">
        <v>0</v>
      </c>
      <c r="T897" s="19">
        <v>0</v>
      </c>
      <c r="U897" s="20">
        <v>0</v>
      </c>
      <c r="V897" s="19">
        <v>0</v>
      </c>
      <c r="W897" s="118">
        <v>0</v>
      </c>
      <c r="X897" s="118">
        <v>0</v>
      </c>
      <c r="Y897" s="118">
        <v>0</v>
      </c>
      <c r="Z897" s="20">
        <v>8.4577114427860707</v>
      </c>
      <c r="AA897" s="20">
        <v>82.587064676616919</v>
      </c>
      <c r="AB897" s="19">
        <v>32</v>
      </c>
      <c r="AC897" s="20">
        <v>14.479638009049776</v>
      </c>
      <c r="AD897" s="20">
        <v>78.294573643410843</v>
      </c>
      <c r="AE897" s="20">
        <v>68.503937007874015</v>
      </c>
      <c r="AF897" s="20">
        <v>61.165048543689316</v>
      </c>
      <c r="AG897" s="20">
        <v>82.758620689655174</v>
      </c>
      <c r="AH897" s="20">
        <v>11.413043478260869</v>
      </c>
      <c r="AI897" s="20">
        <v>69.565217391304344</v>
      </c>
      <c r="AJ897" s="3">
        <v>886.20689655172418</v>
      </c>
      <c r="AK897" s="6">
        <v>0</v>
      </c>
      <c r="AL897" s="6">
        <v>17</v>
      </c>
      <c r="AM897" s="6">
        <v>0</v>
      </c>
      <c r="AN897" s="6">
        <v>69</v>
      </c>
      <c r="AO897" s="6">
        <v>0</v>
      </c>
      <c r="AP897" s="6">
        <v>25</v>
      </c>
      <c r="AQ897" s="6">
        <v>153</v>
      </c>
      <c r="AR897" s="6">
        <v>122</v>
      </c>
      <c r="AS897" s="6">
        <v>42.657342657342653</v>
      </c>
      <c r="AT897" s="138">
        <v>0</v>
      </c>
      <c r="AU897" s="138">
        <v>0</v>
      </c>
      <c r="AV897" s="138">
        <v>0</v>
      </c>
      <c r="AW897" s="138">
        <v>15</v>
      </c>
      <c r="AX897" s="138">
        <v>15</v>
      </c>
      <c r="AY897" s="6">
        <v>74.149659863945587</v>
      </c>
      <c r="AZ897" s="6">
        <v>0</v>
      </c>
      <c r="BA897" s="6">
        <v>0</v>
      </c>
      <c r="BB897" s="6">
        <v>5</v>
      </c>
      <c r="BC897" s="6">
        <v>15</v>
      </c>
      <c r="BD897" s="6">
        <v>5.1194539249146755</v>
      </c>
      <c r="BE897" s="6">
        <v>0</v>
      </c>
      <c r="BF897" s="6">
        <v>0</v>
      </c>
      <c r="BG897" s="6">
        <v>7</v>
      </c>
      <c r="BH897" s="6">
        <v>2.8000000000000003</v>
      </c>
      <c r="BI897" s="6">
        <v>4</v>
      </c>
      <c r="BJ897" s="6">
        <v>23.52941176470588</v>
      </c>
      <c r="BK897" s="6">
        <v>19</v>
      </c>
    </row>
    <row r="898" spans="1:63" x14ac:dyDescent="0.35">
      <c r="A898" s="28">
        <v>892</v>
      </c>
      <c r="C898" s="18" t="s">
        <v>13</v>
      </c>
      <c r="D898" s="15">
        <v>36</v>
      </c>
      <c r="E898" s="19">
        <v>0</v>
      </c>
      <c r="F898" s="19">
        <v>4</v>
      </c>
      <c r="G898" s="19">
        <v>0</v>
      </c>
      <c r="H898" s="19">
        <v>31</v>
      </c>
      <c r="I898" s="19">
        <v>4</v>
      </c>
      <c r="J898" s="20">
        <v>55.555555555555557</v>
      </c>
      <c r="K898" s="20">
        <v>3</v>
      </c>
      <c r="L898" s="20">
        <v>13.043478260869565</v>
      </c>
      <c r="M898" s="19">
        <v>0</v>
      </c>
      <c r="N898" s="20">
        <v>0</v>
      </c>
      <c r="O898" s="20">
        <v>3</v>
      </c>
      <c r="P898" s="20">
        <v>100</v>
      </c>
      <c r="Q898" s="20">
        <v>8.1081081081081088</v>
      </c>
      <c r="R898" s="19">
        <v>0</v>
      </c>
      <c r="S898" s="20">
        <v>0</v>
      </c>
      <c r="T898" s="19">
        <v>0</v>
      </c>
      <c r="U898" s="20">
        <v>0</v>
      </c>
      <c r="V898" s="19">
        <v>0</v>
      </c>
      <c r="W898" s="118">
        <v>0</v>
      </c>
      <c r="X898" s="118">
        <v>0</v>
      </c>
      <c r="Y898" s="118">
        <v>0</v>
      </c>
      <c r="Z898" s="20">
        <v>17.647058823529413</v>
      </c>
      <c r="AA898" s="20">
        <v>82.35294117647058</v>
      </c>
      <c r="AB898" s="19">
        <v>0</v>
      </c>
      <c r="AC898" s="20">
        <v>0</v>
      </c>
      <c r="AD898" s="20">
        <v>55.555555555555557</v>
      </c>
      <c r="AE898" s="20">
        <v>42.857142857142854</v>
      </c>
      <c r="AF898" s="20">
        <v>33.333333333333329</v>
      </c>
      <c r="AG898" s="20">
        <v>68.421052631578945</v>
      </c>
      <c r="AH898" s="20">
        <v>0</v>
      </c>
      <c r="AI898" s="20">
        <v>50</v>
      </c>
      <c r="AJ898" s="3">
        <v>400</v>
      </c>
      <c r="AK898" s="6">
        <v>0</v>
      </c>
      <c r="AL898" s="6">
        <v>6</v>
      </c>
      <c r="AM898" s="6">
        <v>0</v>
      </c>
      <c r="AN898" s="6">
        <v>15</v>
      </c>
      <c r="AO898" s="6">
        <v>0</v>
      </c>
      <c r="AP898" s="6">
        <v>0</v>
      </c>
      <c r="AQ898" s="6">
        <v>7</v>
      </c>
      <c r="AR898" s="6">
        <v>16</v>
      </c>
      <c r="AS898" s="6">
        <v>42.105263157894733</v>
      </c>
      <c r="AT898" s="138">
        <v>0</v>
      </c>
      <c r="AU898" s="138">
        <v>0</v>
      </c>
      <c r="AV898" s="138">
        <v>0</v>
      </c>
      <c r="AW898" s="138">
        <v>0</v>
      </c>
      <c r="AX898" s="138">
        <v>0</v>
      </c>
      <c r="AY898" s="6">
        <v>61.111111111111114</v>
      </c>
      <c r="AZ898" s="6">
        <v>0</v>
      </c>
      <c r="BA898" s="6">
        <v>0</v>
      </c>
      <c r="BB898" s="6">
        <v>0</v>
      </c>
      <c r="BC898" s="6">
        <v>4</v>
      </c>
      <c r="BD898" s="6">
        <v>12.5</v>
      </c>
      <c r="BE898" s="6">
        <v>0</v>
      </c>
      <c r="BF898" s="6">
        <v>0</v>
      </c>
      <c r="BG898" s="6">
        <v>0</v>
      </c>
      <c r="BH898" s="6">
        <v>0</v>
      </c>
      <c r="BI898" s="6">
        <v>0</v>
      </c>
      <c r="BJ898" s="6">
        <v>0</v>
      </c>
      <c r="BK898" s="6">
        <v>0</v>
      </c>
    </row>
    <row r="899" spans="1:63" x14ac:dyDescent="0.35">
      <c r="A899" s="28">
        <v>893</v>
      </c>
      <c r="C899" s="18" t="s">
        <v>4</v>
      </c>
      <c r="D899" s="15">
        <v>679</v>
      </c>
      <c r="E899" s="19">
        <v>0</v>
      </c>
      <c r="F899" s="19">
        <v>5</v>
      </c>
      <c r="G899" s="19">
        <v>34</v>
      </c>
      <c r="H899" s="19">
        <v>310</v>
      </c>
      <c r="I899" s="19">
        <v>328</v>
      </c>
      <c r="J899" s="20">
        <v>46.09720176730486</v>
      </c>
      <c r="K899" s="20">
        <v>10</v>
      </c>
      <c r="L899" s="20">
        <v>5.4644808743169397</v>
      </c>
      <c r="M899" s="19">
        <v>0</v>
      </c>
      <c r="N899" s="20">
        <v>0</v>
      </c>
      <c r="O899" s="20">
        <v>31</v>
      </c>
      <c r="P899" s="20">
        <v>82.857142857142861</v>
      </c>
      <c r="Q899" s="20">
        <v>39.178515007898895</v>
      </c>
      <c r="R899" s="19">
        <v>0</v>
      </c>
      <c r="S899" s="20">
        <v>0</v>
      </c>
      <c r="T899" s="19">
        <v>3</v>
      </c>
      <c r="U899" s="20">
        <v>15</v>
      </c>
      <c r="V899" s="19">
        <v>5</v>
      </c>
      <c r="W899" s="118">
        <v>55.555555555555557</v>
      </c>
      <c r="X899" s="118">
        <v>4</v>
      </c>
      <c r="Y899" s="118">
        <v>14.285714285714285</v>
      </c>
      <c r="Z899" s="20">
        <v>31.25</v>
      </c>
      <c r="AA899" s="20">
        <v>42.613636363636367</v>
      </c>
      <c r="AB899" s="19">
        <v>15</v>
      </c>
      <c r="AC899" s="20">
        <v>5.2264808362369335</v>
      </c>
      <c r="AD899" s="20">
        <v>86.979166666666657</v>
      </c>
      <c r="AE899" s="20">
        <v>69.230769230769226</v>
      </c>
      <c r="AF899" s="20">
        <v>81.512605042016801</v>
      </c>
      <c r="AG899" s="20">
        <v>80.11363636363636</v>
      </c>
      <c r="AH899" s="20">
        <v>21.132075471698116</v>
      </c>
      <c r="AI899" s="20">
        <v>47.547169811320757</v>
      </c>
      <c r="AJ899" s="3">
        <v>673.33333333333337</v>
      </c>
      <c r="AK899" s="6">
        <v>0</v>
      </c>
      <c r="AL899" s="6">
        <v>515</v>
      </c>
      <c r="AM899" s="6">
        <v>0</v>
      </c>
      <c r="AN899" s="6">
        <v>0</v>
      </c>
      <c r="AO899" s="6">
        <v>9</v>
      </c>
      <c r="AP899" s="6">
        <v>0</v>
      </c>
      <c r="AQ899" s="6">
        <v>123</v>
      </c>
      <c r="AR899" s="6">
        <v>148</v>
      </c>
      <c r="AS899" s="6">
        <v>22.804314329738059</v>
      </c>
      <c r="AT899" s="138">
        <v>1</v>
      </c>
      <c r="AU899" s="138">
        <v>0</v>
      </c>
      <c r="AV899" s="138">
        <v>0</v>
      </c>
      <c r="AW899" s="138">
        <v>7</v>
      </c>
      <c r="AX899" s="138">
        <v>8</v>
      </c>
      <c r="AY899" s="6">
        <v>35.367762128325509</v>
      </c>
      <c r="AZ899" s="6">
        <v>0</v>
      </c>
      <c r="BA899" s="6">
        <v>0</v>
      </c>
      <c r="BB899" s="6">
        <v>69</v>
      </c>
      <c r="BC899" s="6">
        <v>59</v>
      </c>
      <c r="BD899" s="6">
        <v>8.7667161961367004</v>
      </c>
      <c r="BE899" s="6">
        <v>0</v>
      </c>
      <c r="BF899" s="6">
        <v>0</v>
      </c>
      <c r="BG899" s="6">
        <v>4</v>
      </c>
      <c r="BH899" s="6">
        <v>1.2861736334405145</v>
      </c>
      <c r="BI899" s="6">
        <v>49</v>
      </c>
      <c r="BJ899" s="6">
        <v>15.123456790123457</v>
      </c>
      <c r="BK899" s="6">
        <v>34</v>
      </c>
    </row>
    <row r="900" spans="1:63" x14ac:dyDescent="0.35">
      <c r="A900" s="28">
        <v>894</v>
      </c>
      <c r="C900" s="18" t="s">
        <v>279</v>
      </c>
      <c r="D900" s="15">
        <v>345</v>
      </c>
      <c r="E900" s="19">
        <v>0</v>
      </c>
      <c r="F900" s="19">
        <v>9</v>
      </c>
      <c r="G900" s="19">
        <v>60</v>
      </c>
      <c r="H900" s="19">
        <v>265</v>
      </c>
      <c r="I900" s="19">
        <v>5</v>
      </c>
      <c r="J900" s="20">
        <v>60.289855072463773</v>
      </c>
      <c r="K900" s="20">
        <v>9</v>
      </c>
      <c r="L900" s="20">
        <v>4.0723981900452486</v>
      </c>
      <c r="M900" s="19">
        <v>0</v>
      </c>
      <c r="N900" s="20">
        <v>0</v>
      </c>
      <c r="O900" s="20">
        <v>14</v>
      </c>
      <c r="P900" s="20">
        <v>100</v>
      </c>
      <c r="Q900" s="20">
        <v>4.2424242424242431</v>
      </c>
      <c r="R900" s="19">
        <v>0</v>
      </c>
      <c r="S900" s="20">
        <v>0</v>
      </c>
      <c r="T900" s="19">
        <v>10</v>
      </c>
      <c r="U900" s="20">
        <v>30.303030303030305</v>
      </c>
      <c r="V900" s="19">
        <v>0</v>
      </c>
      <c r="W900" s="118">
        <v>0</v>
      </c>
      <c r="X900" s="118">
        <v>9</v>
      </c>
      <c r="Y900" s="118">
        <v>16.071428571428573</v>
      </c>
      <c r="Z900" s="20">
        <v>20.888888888888889</v>
      </c>
      <c r="AA900" s="20">
        <v>60.444444444444443</v>
      </c>
      <c r="AB900" s="19">
        <v>27</v>
      </c>
      <c r="AC900" s="20">
        <v>10.714285714285714</v>
      </c>
      <c r="AD900" s="20">
        <v>84.375</v>
      </c>
      <c r="AE900" s="20">
        <v>67.857142857142861</v>
      </c>
      <c r="AF900" s="20">
        <v>60.810810810810814</v>
      </c>
      <c r="AG900" s="20">
        <v>79.005524861878456</v>
      </c>
      <c r="AH900" s="20">
        <v>29.017857142857146</v>
      </c>
      <c r="AI900" s="20">
        <v>42.410714285714285</v>
      </c>
      <c r="AJ900" s="3">
        <v>604.46428571428567</v>
      </c>
      <c r="AK900" s="6">
        <v>18</v>
      </c>
      <c r="AL900" s="6">
        <v>163</v>
      </c>
      <c r="AM900" s="6">
        <v>0</v>
      </c>
      <c r="AN900" s="6">
        <v>0</v>
      </c>
      <c r="AO900" s="6">
        <v>0</v>
      </c>
      <c r="AP900" s="6">
        <v>0</v>
      </c>
      <c r="AQ900" s="6">
        <v>158</v>
      </c>
      <c r="AR900" s="6">
        <v>109</v>
      </c>
      <c r="AS900" s="6">
        <v>33.333333333333329</v>
      </c>
      <c r="AT900" s="138">
        <v>0</v>
      </c>
      <c r="AU900" s="138">
        <v>0</v>
      </c>
      <c r="AV900" s="138">
        <v>9</v>
      </c>
      <c r="AW900" s="138">
        <v>3</v>
      </c>
      <c r="AX900" s="138">
        <v>12</v>
      </c>
      <c r="AY900" s="6">
        <v>76.737160120845928</v>
      </c>
      <c r="AZ900" s="6">
        <v>0</v>
      </c>
      <c r="BA900" s="6">
        <v>0</v>
      </c>
      <c r="BB900" s="6">
        <v>0</v>
      </c>
      <c r="BC900" s="6">
        <v>50</v>
      </c>
      <c r="BD900" s="6">
        <v>14.619883040935672</v>
      </c>
      <c r="BE900" s="6">
        <v>9</v>
      </c>
      <c r="BF900" s="6">
        <v>16.071428571428573</v>
      </c>
      <c r="BG900" s="6">
        <v>38</v>
      </c>
      <c r="BH900" s="6">
        <v>14.232209737827715</v>
      </c>
      <c r="BI900" s="6">
        <v>0</v>
      </c>
      <c r="BJ900" s="6">
        <v>0</v>
      </c>
      <c r="BK900" s="6">
        <v>60</v>
      </c>
    </row>
    <row r="901" spans="1:63" x14ac:dyDescent="0.35">
      <c r="A901" s="28">
        <v>895</v>
      </c>
      <c r="C901" s="18" t="s">
        <v>15</v>
      </c>
      <c r="D901" s="15">
        <v>81</v>
      </c>
      <c r="E901" s="19">
        <v>0</v>
      </c>
      <c r="F901" s="19">
        <v>0</v>
      </c>
      <c r="G901" s="19">
        <v>3</v>
      </c>
      <c r="H901" s="19">
        <v>52</v>
      </c>
      <c r="I901" s="19">
        <v>21</v>
      </c>
      <c r="J901" s="20">
        <v>37.037037037037038</v>
      </c>
      <c r="K901" s="20">
        <v>0</v>
      </c>
      <c r="L901" s="20">
        <v>0</v>
      </c>
      <c r="M901" s="19">
        <v>0</v>
      </c>
      <c r="N901" s="20">
        <v>0</v>
      </c>
      <c r="O901" s="20">
        <v>6</v>
      </c>
      <c r="P901" s="20">
        <v>100</v>
      </c>
      <c r="Q901" s="20">
        <v>12.820512820512819</v>
      </c>
      <c r="R901" s="19">
        <v>0</v>
      </c>
      <c r="S901" s="20">
        <v>0</v>
      </c>
      <c r="T901" s="19">
        <v>0</v>
      </c>
      <c r="U901" s="20">
        <v>0</v>
      </c>
      <c r="V901" s="19">
        <v>0</v>
      </c>
      <c r="W901" s="118">
        <v>0</v>
      </c>
      <c r="X901" s="118">
        <v>0</v>
      </c>
      <c r="Y901" s="118">
        <v>0</v>
      </c>
      <c r="Z901" s="20">
        <v>21.739130434782609</v>
      </c>
      <c r="AA901" s="20">
        <v>60.869565217391312</v>
      </c>
      <c r="AB901" s="19">
        <v>3</v>
      </c>
      <c r="AC901" s="20">
        <v>6</v>
      </c>
      <c r="AD901" s="20">
        <v>80.769230769230774</v>
      </c>
      <c r="AE901" s="20">
        <v>74.074074074074076</v>
      </c>
      <c r="AF901" s="20">
        <v>0</v>
      </c>
      <c r="AG901" s="20">
        <v>77.551020408163268</v>
      </c>
      <c r="AH901" s="20">
        <v>7.3170731707317067</v>
      </c>
      <c r="AI901" s="20">
        <v>75.609756097560975</v>
      </c>
      <c r="AJ901" s="3">
        <v>900</v>
      </c>
      <c r="AK901" s="6">
        <v>0</v>
      </c>
      <c r="AL901" s="6">
        <v>52</v>
      </c>
      <c r="AM901" s="6">
        <v>0</v>
      </c>
      <c r="AN901" s="6">
        <v>3</v>
      </c>
      <c r="AO901" s="6">
        <v>0</v>
      </c>
      <c r="AP901" s="6">
        <v>5</v>
      </c>
      <c r="AQ901" s="6">
        <v>16</v>
      </c>
      <c r="AR901" s="6">
        <v>3</v>
      </c>
      <c r="AS901" s="6">
        <v>4.10958904109589</v>
      </c>
      <c r="AT901" s="138">
        <v>0</v>
      </c>
      <c r="AU901" s="138">
        <v>0</v>
      </c>
      <c r="AV901" s="138">
        <v>0</v>
      </c>
      <c r="AW901" s="138">
        <v>0</v>
      </c>
      <c r="AX901" s="138">
        <v>0</v>
      </c>
      <c r="AY901" s="6">
        <v>38.028169014084504</v>
      </c>
      <c r="AZ901" s="6">
        <v>0</v>
      </c>
      <c r="BA901" s="6">
        <v>0</v>
      </c>
      <c r="BB901" s="6">
        <v>4</v>
      </c>
      <c r="BC901" s="6">
        <v>0</v>
      </c>
      <c r="BD901" s="6">
        <v>0</v>
      </c>
      <c r="BE901" s="6">
        <v>0</v>
      </c>
      <c r="BF901" s="6">
        <v>0</v>
      </c>
      <c r="BG901" s="6">
        <v>0</v>
      </c>
      <c r="BH901" s="6">
        <v>0</v>
      </c>
      <c r="BI901" s="6">
        <v>0</v>
      </c>
      <c r="BJ901" s="6">
        <v>0</v>
      </c>
      <c r="BK901" s="6">
        <v>3</v>
      </c>
    </row>
    <row r="902" spans="1:63" x14ac:dyDescent="0.35">
      <c r="A902" s="28">
        <v>896</v>
      </c>
      <c r="C902" s="18" t="s">
        <v>135</v>
      </c>
      <c r="D902" s="15">
        <v>45</v>
      </c>
      <c r="E902" s="19">
        <v>0</v>
      </c>
      <c r="F902" s="19">
        <v>0</v>
      </c>
      <c r="G902" s="19">
        <v>0</v>
      </c>
      <c r="H902" s="19">
        <v>37</v>
      </c>
      <c r="I902" s="19">
        <v>5</v>
      </c>
      <c r="J902" s="20">
        <v>48.888888888888886</v>
      </c>
      <c r="K902" s="20">
        <v>0</v>
      </c>
      <c r="L902" s="20">
        <v>0</v>
      </c>
      <c r="M902" s="19">
        <v>0</v>
      </c>
      <c r="N902" s="20">
        <v>0</v>
      </c>
      <c r="O902" s="20">
        <v>10</v>
      </c>
      <c r="P902" s="20">
        <v>100</v>
      </c>
      <c r="Q902" s="20">
        <v>7.3170731707317067</v>
      </c>
      <c r="R902" s="19">
        <v>0</v>
      </c>
      <c r="S902" s="20">
        <v>0</v>
      </c>
      <c r="T902" s="19">
        <v>0</v>
      </c>
      <c r="U902" s="20">
        <v>0</v>
      </c>
      <c r="V902" s="19">
        <v>0</v>
      </c>
      <c r="W902" s="118">
        <v>0</v>
      </c>
      <c r="X902" s="118">
        <v>0</v>
      </c>
      <c r="Y902" s="118">
        <v>0</v>
      </c>
      <c r="Z902" s="20">
        <v>14.285714285714285</v>
      </c>
      <c r="AA902" s="20">
        <v>66.666666666666657</v>
      </c>
      <c r="AB902" s="19">
        <v>0</v>
      </c>
      <c r="AC902" s="20">
        <v>0</v>
      </c>
      <c r="AD902" s="20">
        <v>100</v>
      </c>
      <c r="AE902" s="20">
        <v>56.000000000000007</v>
      </c>
      <c r="AF902" s="20">
        <v>100</v>
      </c>
      <c r="AG902" s="20">
        <v>81.25</v>
      </c>
      <c r="AH902" s="20">
        <v>0</v>
      </c>
      <c r="AI902" s="20">
        <v>88</v>
      </c>
      <c r="AJ902" s="3">
        <v>1430.5555555555557</v>
      </c>
      <c r="AK902" s="6">
        <v>0</v>
      </c>
      <c r="AL902" s="6">
        <v>27</v>
      </c>
      <c r="AM902" s="6">
        <v>0</v>
      </c>
      <c r="AN902" s="6">
        <v>0</v>
      </c>
      <c r="AO902" s="6">
        <v>0</v>
      </c>
      <c r="AP902" s="6">
        <v>0</v>
      </c>
      <c r="AQ902" s="6">
        <v>9</v>
      </c>
      <c r="AR902" s="6">
        <v>10</v>
      </c>
      <c r="AS902" s="6">
        <v>19.607843137254903</v>
      </c>
      <c r="AT902" s="138">
        <v>0</v>
      </c>
      <c r="AU902" s="138">
        <v>0</v>
      </c>
      <c r="AV902" s="138">
        <v>1</v>
      </c>
      <c r="AW902" s="138">
        <v>0</v>
      </c>
      <c r="AX902" s="138">
        <v>1</v>
      </c>
      <c r="AY902" s="6">
        <v>56.81818181818182</v>
      </c>
      <c r="AZ902" s="6">
        <v>0</v>
      </c>
      <c r="BA902" s="6">
        <v>0</v>
      </c>
      <c r="BB902" s="6">
        <v>0</v>
      </c>
      <c r="BC902" s="6">
        <v>0</v>
      </c>
      <c r="BD902" s="6">
        <v>0</v>
      </c>
      <c r="BE902" s="6">
        <v>0</v>
      </c>
      <c r="BF902" s="6">
        <v>0</v>
      </c>
      <c r="BG902" s="6">
        <v>0</v>
      </c>
      <c r="BH902" s="6">
        <v>0</v>
      </c>
      <c r="BI902" s="6">
        <v>0</v>
      </c>
      <c r="BJ902" s="6">
        <v>0</v>
      </c>
      <c r="BK902" s="6">
        <v>0</v>
      </c>
    </row>
    <row r="903" spans="1:63" x14ac:dyDescent="0.35">
      <c r="A903" s="28">
        <v>897</v>
      </c>
      <c r="C903" s="18" t="s">
        <v>20</v>
      </c>
      <c r="D903" s="15">
        <v>1254</v>
      </c>
      <c r="E903" s="19">
        <v>8</v>
      </c>
      <c r="F903" s="19">
        <v>35</v>
      </c>
      <c r="G903" s="19">
        <v>194</v>
      </c>
      <c r="H903" s="19">
        <v>869</v>
      </c>
      <c r="I903" s="19">
        <v>154</v>
      </c>
      <c r="J903" s="20">
        <v>57.256778309409881</v>
      </c>
      <c r="K903" s="20">
        <v>19</v>
      </c>
      <c r="L903" s="20">
        <v>3.4050179211469538</v>
      </c>
      <c r="M903" s="19">
        <v>0</v>
      </c>
      <c r="N903" s="20">
        <v>0</v>
      </c>
      <c r="O903" s="20">
        <v>39</v>
      </c>
      <c r="P903" s="20">
        <v>79.069767441860463</v>
      </c>
      <c r="Q903" s="20">
        <v>4.3037974683544302</v>
      </c>
      <c r="R903" s="19">
        <v>0</v>
      </c>
      <c r="S903" s="20">
        <v>0</v>
      </c>
      <c r="T903" s="19">
        <v>0</v>
      </c>
      <c r="U903" s="20">
        <v>0</v>
      </c>
      <c r="V903" s="19">
        <v>0</v>
      </c>
      <c r="W903" s="118">
        <v>0</v>
      </c>
      <c r="X903" s="118">
        <v>4</v>
      </c>
      <c r="Y903" s="118">
        <v>2.5974025974025974</v>
      </c>
      <c r="Z903" s="20">
        <v>8.0789946140035909</v>
      </c>
      <c r="AA903" s="20">
        <v>83.662477558348286</v>
      </c>
      <c r="AB903" s="19">
        <v>65</v>
      </c>
      <c r="AC903" s="20">
        <v>7.7288941736028542</v>
      </c>
      <c r="AD903" s="20">
        <v>86.614173228346459</v>
      </c>
      <c r="AE903" s="20">
        <v>76.578411405295313</v>
      </c>
      <c r="AF903" s="20">
        <v>73.282442748091597</v>
      </c>
      <c r="AG903" s="20">
        <v>82.940360610263525</v>
      </c>
      <c r="AH903" s="20">
        <v>7.0761014686248336</v>
      </c>
      <c r="AI903" s="20">
        <v>68.224299065420553</v>
      </c>
      <c r="AJ903" s="3">
        <v>1043.75</v>
      </c>
      <c r="AK903" s="6">
        <v>288</v>
      </c>
      <c r="AL903" s="6">
        <v>413</v>
      </c>
      <c r="AM903" s="6">
        <v>53</v>
      </c>
      <c r="AN903" s="6">
        <v>44</v>
      </c>
      <c r="AO903" s="6">
        <v>0</v>
      </c>
      <c r="AP903" s="6">
        <v>19</v>
      </c>
      <c r="AQ903" s="6">
        <v>367</v>
      </c>
      <c r="AR903" s="6">
        <v>295</v>
      </c>
      <c r="AS903" s="6">
        <v>24.299835255354203</v>
      </c>
      <c r="AT903" s="138">
        <v>3</v>
      </c>
      <c r="AU903" s="138">
        <v>0</v>
      </c>
      <c r="AV903" s="138">
        <v>16</v>
      </c>
      <c r="AW903" s="138">
        <v>2</v>
      </c>
      <c r="AX903" s="138">
        <v>21</v>
      </c>
      <c r="AY903" s="6">
        <v>41.763727121464228</v>
      </c>
      <c r="AZ903" s="6">
        <v>0</v>
      </c>
      <c r="BA903" s="6">
        <v>0</v>
      </c>
      <c r="BB903" s="6">
        <v>37</v>
      </c>
      <c r="BC903" s="6">
        <v>44</v>
      </c>
      <c r="BD903" s="6">
        <v>3.52</v>
      </c>
      <c r="BE903" s="6">
        <v>8</v>
      </c>
      <c r="BF903" s="6">
        <v>4.2553191489361701</v>
      </c>
      <c r="BG903" s="6">
        <v>19</v>
      </c>
      <c r="BH903" s="6">
        <v>2.186421173762946</v>
      </c>
      <c r="BI903" s="6">
        <v>11</v>
      </c>
      <c r="BJ903" s="6">
        <v>7.3825503355704702</v>
      </c>
      <c r="BK903" s="6">
        <v>194</v>
      </c>
    </row>
    <row r="904" spans="1:63" x14ac:dyDescent="0.35">
      <c r="A904" s="28">
        <v>898</v>
      </c>
      <c r="C904" s="18" t="s">
        <v>29</v>
      </c>
      <c r="D904" s="15">
        <v>158</v>
      </c>
      <c r="E904" s="19">
        <v>0</v>
      </c>
      <c r="F904" s="19">
        <v>0</v>
      </c>
      <c r="G904" s="19">
        <v>14</v>
      </c>
      <c r="H904" s="19">
        <v>117</v>
      </c>
      <c r="I904" s="19">
        <v>21</v>
      </c>
      <c r="J904" s="20">
        <v>51.898734177215189</v>
      </c>
      <c r="K904" s="20">
        <v>5</v>
      </c>
      <c r="L904" s="20">
        <v>5.9523809523809517</v>
      </c>
      <c r="M904" s="19">
        <v>0</v>
      </c>
      <c r="N904" s="20">
        <v>0</v>
      </c>
      <c r="O904" s="20">
        <v>5</v>
      </c>
      <c r="P904" s="20">
        <v>100</v>
      </c>
      <c r="Q904" s="20">
        <v>12.418300653594772</v>
      </c>
      <c r="R904" s="19">
        <v>0</v>
      </c>
      <c r="S904" s="20">
        <v>0</v>
      </c>
      <c r="T904" s="19">
        <v>0</v>
      </c>
      <c r="U904" s="20">
        <v>0</v>
      </c>
      <c r="V904" s="19">
        <v>0</v>
      </c>
      <c r="W904" s="118">
        <v>0</v>
      </c>
      <c r="X904" s="118">
        <v>3</v>
      </c>
      <c r="Y904" s="118">
        <v>23.076923076923077</v>
      </c>
      <c r="Z904" s="20">
        <v>16</v>
      </c>
      <c r="AA904" s="20">
        <v>68</v>
      </c>
      <c r="AB904" s="19">
        <v>15</v>
      </c>
      <c r="AC904" s="20">
        <v>12.820512820512819</v>
      </c>
      <c r="AD904" s="20">
        <v>82.758620689655174</v>
      </c>
      <c r="AE904" s="20">
        <v>75.438596491228068</v>
      </c>
      <c r="AF904" s="20">
        <v>42.857142857142854</v>
      </c>
      <c r="AG904" s="20">
        <v>83.65384615384616</v>
      </c>
      <c r="AH904" s="20">
        <v>20.408163265306122</v>
      </c>
      <c r="AI904" s="20">
        <v>46.938775510204081</v>
      </c>
      <c r="AJ904" s="3">
        <v>822.22222222222217</v>
      </c>
      <c r="AK904" s="6">
        <v>0</v>
      </c>
      <c r="AL904" s="6">
        <v>90</v>
      </c>
      <c r="AM904" s="6">
        <v>20</v>
      </c>
      <c r="AN904" s="6">
        <v>7</v>
      </c>
      <c r="AO904" s="6">
        <v>0</v>
      </c>
      <c r="AP904" s="6">
        <v>0</v>
      </c>
      <c r="AQ904" s="6">
        <v>33</v>
      </c>
      <c r="AR904" s="6">
        <v>19</v>
      </c>
      <c r="AS904" s="6">
        <v>12.5</v>
      </c>
      <c r="AT904" s="138">
        <v>0</v>
      </c>
      <c r="AU904" s="138">
        <v>0</v>
      </c>
      <c r="AV904" s="138">
        <v>1</v>
      </c>
      <c r="AW904" s="138">
        <v>0</v>
      </c>
      <c r="AX904" s="138">
        <v>1</v>
      </c>
      <c r="AY904" s="6">
        <v>69.014084507042256</v>
      </c>
      <c r="AZ904" s="6">
        <v>0</v>
      </c>
      <c r="BA904" s="6">
        <v>0</v>
      </c>
      <c r="BB904" s="6">
        <v>8</v>
      </c>
      <c r="BC904" s="6">
        <v>5</v>
      </c>
      <c r="BD904" s="6">
        <v>3.125</v>
      </c>
      <c r="BE904" s="6">
        <v>0</v>
      </c>
      <c r="BF904" s="6">
        <v>0</v>
      </c>
      <c r="BG904" s="6">
        <v>0</v>
      </c>
      <c r="BH904" s="6">
        <v>0</v>
      </c>
      <c r="BI904" s="6">
        <v>5</v>
      </c>
      <c r="BJ904" s="6">
        <v>17.857142857142858</v>
      </c>
      <c r="BK904" s="6">
        <v>14</v>
      </c>
    </row>
    <row r="905" spans="1:63" x14ac:dyDescent="0.35">
      <c r="A905" s="28">
        <v>899</v>
      </c>
      <c r="C905" s="18" t="s">
        <v>24</v>
      </c>
      <c r="D905" s="15">
        <v>109</v>
      </c>
      <c r="E905" s="19">
        <v>4</v>
      </c>
      <c r="F905" s="19">
        <v>5</v>
      </c>
      <c r="G905" s="19">
        <v>15</v>
      </c>
      <c r="H905" s="19">
        <v>80</v>
      </c>
      <c r="I905" s="19">
        <v>5</v>
      </c>
      <c r="J905" s="20">
        <v>25.688073394495415</v>
      </c>
      <c r="K905" s="20">
        <v>0</v>
      </c>
      <c r="L905" s="20">
        <v>0</v>
      </c>
      <c r="M905" s="19">
        <v>0</v>
      </c>
      <c r="N905" s="20">
        <v>0</v>
      </c>
      <c r="O905" s="20">
        <v>0</v>
      </c>
      <c r="P905" s="20">
        <v>0</v>
      </c>
      <c r="Q905" s="20">
        <v>0</v>
      </c>
      <c r="R905" s="19">
        <v>0</v>
      </c>
      <c r="S905" s="20">
        <v>0</v>
      </c>
      <c r="T905" s="19">
        <v>0</v>
      </c>
      <c r="U905" s="20">
        <v>0</v>
      </c>
      <c r="V905" s="19">
        <v>5</v>
      </c>
      <c r="W905" s="20">
        <v>100</v>
      </c>
      <c r="X905" s="19">
        <v>5</v>
      </c>
      <c r="Y905" s="20">
        <v>45.454545454545453</v>
      </c>
      <c r="Z905" s="20">
        <v>10.526315789473683</v>
      </c>
      <c r="AA905" s="20">
        <v>81.578947368421055</v>
      </c>
      <c r="AB905" s="19">
        <v>9</v>
      </c>
      <c r="AC905" s="20">
        <v>10.588235294117647</v>
      </c>
      <c r="AD905" s="20">
        <v>88.888888888888886</v>
      </c>
      <c r="AE905" s="20">
        <v>73.68421052631578</v>
      </c>
      <c r="AF905" s="20">
        <v>57.142857142857139</v>
      </c>
      <c r="AG905" s="20">
        <v>81.25</v>
      </c>
      <c r="AH905" s="20">
        <v>22.222222222222221</v>
      </c>
      <c r="AI905" s="20">
        <v>49.206349206349202</v>
      </c>
      <c r="AJ905" s="3">
        <v>734.375</v>
      </c>
      <c r="AK905" s="6">
        <v>0</v>
      </c>
      <c r="AL905" s="6">
        <v>8</v>
      </c>
      <c r="AM905" s="6">
        <v>0</v>
      </c>
      <c r="AN905" s="6">
        <v>80</v>
      </c>
      <c r="AO905" s="6">
        <v>0</v>
      </c>
      <c r="AP905" s="6">
        <v>0</v>
      </c>
      <c r="AQ905" s="6">
        <v>8</v>
      </c>
      <c r="AR905" s="6">
        <v>46</v>
      </c>
      <c r="AS905" s="6">
        <v>45.544554455445549</v>
      </c>
      <c r="AT905" s="138">
        <v>0</v>
      </c>
      <c r="AU905" s="138">
        <v>0</v>
      </c>
      <c r="AV905" s="138">
        <v>2</v>
      </c>
      <c r="AW905" s="138">
        <v>5</v>
      </c>
      <c r="AX905" s="138">
        <v>7</v>
      </c>
      <c r="AY905" s="6">
        <v>88.349514563106794</v>
      </c>
      <c r="AZ905" s="6">
        <v>0</v>
      </c>
      <c r="BA905" s="6">
        <v>0</v>
      </c>
      <c r="BB905" s="6">
        <v>0</v>
      </c>
      <c r="BC905" s="6">
        <v>0</v>
      </c>
      <c r="BD905" s="6">
        <v>0</v>
      </c>
      <c r="BE905" s="6">
        <v>0</v>
      </c>
      <c r="BF905" s="6">
        <v>0</v>
      </c>
      <c r="BG905" s="6">
        <v>0</v>
      </c>
      <c r="BH905" s="6">
        <v>0</v>
      </c>
      <c r="BI905" s="6">
        <v>0</v>
      </c>
      <c r="BJ905" s="6">
        <v>0</v>
      </c>
      <c r="BK905" s="6">
        <v>15</v>
      </c>
    </row>
    <row r="906" spans="1:63" x14ac:dyDescent="0.35">
      <c r="A906" s="28">
        <v>900</v>
      </c>
      <c r="C906" s="18" t="s">
        <v>21</v>
      </c>
      <c r="D906" s="15">
        <v>523</v>
      </c>
      <c r="E906" s="19">
        <v>13</v>
      </c>
      <c r="F906" s="19">
        <v>31</v>
      </c>
      <c r="G906" s="19">
        <v>39</v>
      </c>
      <c r="H906" s="19">
        <v>423</v>
      </c>
      <c r="I906" s="19">
        <v>32</v>
      </c>
      <c r="J906" s="20">
        <v>59.273422562141484</v>
      </c>
      <c r="K906" s="20">
        <v>18</v>
      </c>
      <c r="L906" s="20">
        <v>5.3097345132743365</v>
      </c>
      <c r="M906" s="19">
        <v>0</v>
      </c>
      <c r="N906" s="20">
        <v>0</v>
      </c>
      <c r="O906" s="20">
        <v>23</v>
      </c>
      <c r="P906" s="20">
        <v>100</v>
      </c>
      <c r="Q906" s="20">
        <v>6.2893081761006293</v>
      </c>
      <c r="R906" s="19">
        <v>0</v>
      </c>
      <c r="S906" s="20">
        <v>0</v>
      </c>
      <c r="T906" s="19">
        <v>0</v>
      </c>
      <c r="U906" s="20">
        <v>0</v>
      </c>
      <c r="V906" s="19">
        <v>0</v>
      </c>
      <c r="W906" s="20">
        <v>0</v>
      </c>
      <c r="X906" s="19">
        <v>0</v>
      </c>
      <c r="Y906" s="20">
        <v>0</v>
      </c>
      <c r="Z906" s="20">
        <v>13.392857142857142</v>
      </c>
      <c r="AA906" s="20">
        <v>71.428571428571431</v>
      </c>
      <c r="AB906" s="19">
        <v>24</v>
      </c>
      <c r="AC906" s="20">
        <v>6.0759493670886071</v>
      </c>
      <c r="AD906" s="20">
        <v>89.820359281437121</v>
      </c>
      <c r="AE906" s="20">
        <v>80.566801619433207</v>
      </c>
      <c r="AF906" s="20">
        <v>81.021897810218974</v>
      </c>
      <c r="AG906" s="20">
        <v>85.714285714285708</v>
      </c>
      <c r="AH906" s="20">
        <v>11.977715877437326</v>
      </c>
      <c r="AI906" s="20">
        <v>57.103064066852369</v>
      </c>
      <c r="AJ906" s="3">
        <v>1032.0121951219512</v>
      </c>
      <c r="AK906" s="6">
        <v>0</v>
      </c>
      <c r="AL906" s="6">
        <v>440</v>
      </c>
      <c r="AM906" s="6">
        <v>4</v>
      </c>
      <c r="AN906" s="6">
        <v>0</v>
      </c>
      <c r="AO906" s="6">
        <v>0</v>
      </c>
      <c r="AP906" s="6">
        <v>0</v>
      </c>
      <c r="AQ906" s="6">
        <v>58</v>
      </c>
      <c r="AR906" s="6">
        <v>176</v>
      </c>
      <c r="AS906" s="6">
        <v>35.341365461847388</v>
      </c>
      <c r="AT906" s="138">
        <v>4</v>
      </c>
      <c r="AU906" s="138">
        <v>0</v>
      </c>
      <c r="AV906" s="138">
        <v>0</v>
      </c>
      <c r="AW906" s="138">
        <v>10</v>
      </c>
      <c r="AX906" s="138">
        <v>14</v>
      </c>
      <c r="AY906" s="6">
        <v>76.591375770020534</v>
      </c>
      <c r="AZ906" s="6">
        <v>0</v>
      </c>
      <c r="BA906" s="6">
        <v>0</v>
      </c>
      <c r="BB906" s="6">
        <v>7</v>
      </c>
      <c r="BC906" s="6">
        <v>6</v>
      </c>
      <c r="BD906" s="6">
        <v>1.1560693641618496</v>
      </c>
      <c r="BE906" s="6">
        <v>0</v>
      </c>
      <c r="BF906" s="6">
        <v>0</v>
      </c>
      <c r="BG906" s="6">
        <v>6</v>
      </c>
      <c r="BH906" s="6">
        <v>1.4150943396226416</v>
      </c>
      <c r="BI906" s="6">
        <v>0</v>
      </c>
      <c r="BJ906" s="6">
        <v>0</v>
      </c>
      <c r="BK906" s="6">
        <v>39</v>
      </c>
    </row>
    <row r="907" spans="1:63" x14ac:dyDescent="0.35">
      <c r="A907" s="28">
        <v>901</v>
      </c>
      <c r="C907" s="18" t="s">
        <v>9</v>
      </c>
      <c r="D907" s="15">
        <v>473</v>
      </c>
      <c r="E907" s="19">
        <v>0</v>
      </c>
      <c r="F907" s="19">
        <v>0</v>
      </c>
      <c r="G907" s="19">
        <v>5</v>
      </c>
      <c r="H907" s="19">
        <v>179</v>
      </c>
      <c r="I907" s="19">
        <v>286</v>
      </c>
      <c r="J907" s="20">
        <v>63.424947145877375</v>
      </c>
      <c r="K907" s="20">
        <v>10</v>
      </c>
      <c r="L907" s="20">
        <v>10.989010989010989</v>
      </c>
      <c r="M907" s="19">
        <v>0</v>
      </c>
      <c r="N907" s="20">
        <v>0</v>
      </c>
      <c r="O907" s="20">
        <v>19</v>
      </c>
      <c r="P907" s="20">
        <v>100</v>
      </c>
      <c r="Q907" s="20">
        <v>16.143497757847534</v>
      </c>
      <c r="R907" s="19">
        <v>0</v>
      </c>
      <c r="S907" s="20">
        <v>0</v>
      </c>
      <c r="T907" s="19">
        <v>0</v>
      </c>
      <c r="U907" s="20">
        <v>0</v>
      </c>
      <c r="V907" s="19">
        <v>0</v>
      </c>
      <c r="W907" s="20">
        <v>0</v>
      </c>
      <c r="X907" s="19">
        <v>0</v>
      </c>
      <c r="Y907" s="20">
        <v>0</v>
      </c>
      <c r="Z907" s="20">
        <v>14.606741573033707</v>
      </c>
      <c r="AA907" s="20">
        <v>66.292134831460672</v>
      </c>
      <c r="AB907" s="19">
        <v>9</v>
      </c>
      <c r="AC907" s="20">
        <v>6.0402684563758395</v>
      </c>
      <c r="AD907" s="20">
        <v>82.857142857142861</v>
      </c>
      <c r="AE907" s="20">
        <v>71.428571428571431</v>
      </c>
      <c r="AF907" s="20">
        <v>78.125</v>
      </c>
      <c r="AG907" s="20">
        <v>78.378378378378372</v>
      </c>
      <c r="AH907" s="20">
        <v>12.592592592592592</v>
      </c>
      <c r="AI907" s="20">
        <v>54.814814814814817</v>
      </c>
      <c r="AJ907" s="3">
        <v>954.05405405405406</v>
      </c>
      <c r="AK907" s="6">
        <v>0</v>
      </c>
      <c r="AL907" s="6">
        <v>190</v>
      </c>
      <c r="AM907" s="6">
        <v>0</v>
      </c>
      <c r="AN907" s="6">
        <v>0</v>
      </c>
      <c r="AO907" s="6">
        <v>166</v>
      </c>
      <c r="AP907" s="6">
        <v>0</v>
      </c>
      <c r="AQ907" s="6">
        <v>91</v>
      </c>
      <c r="AR907" s="6">
        <v>31</v>
      </c>
      <c r="AS907" s="6">
        <v>6.6954643628509727</v>
      </c>
      <c r="AT907" s="138">
        <v>0</v>
      </c>
      <c r="AU907" s="138">
        <v>0</v>
      </c>
      <c r="AV907" s="138">
        <v>0</v>
      </c>
      <c r="AW907" s="138">
        <v>0</v>
      </c>
      <c r="AX907" s="138">
        <v>0</v>
      </c>
      <c r="AY907" s="6">
        <v>31.503579952267302</v>
      </c>
      <c r="AZ907" s="6">
        <v>0</v>
      </c>
      <c r="BA907" s="6">
        <v>0</v>
      </c>
      <c r="BB907" s="6">
        <v>95</v>
      </c>
      <c r="BC907" s="6">
        <v>31</v>
      </c>
      <c r="BD907" s="6">
        <v>6.5539112050739963</v>
      </c>
      <c r="BE907" s="6">
        <v>0</v>
      </c>
      <c r="BF907" s="6">
        <v>0</v>
      </c>
      <c r="BG907" s="6">
        <v>5</v>
      </c>
      <c r="BH907" s="6">
        <v>2.7173913043478262</v>
      </c>
      <c r="BI907" s="6">
        <v>31</v>
      </c>
      <c r="BJ907" s="6">
        <v>10.87719298245614</v>
      </c>
      <c r="BK907" s="6">
        <v>5</v>
      </c>
    </row>
    <row r="908" spans="1:63" x14ac:dyDescent="0.35">
      <c r="A908" s="28">
        <v>902</v>
      </c>
      <c r="C908" s="18" t="s">
        <v>3</v>
      </c>
      <c r="D908" s="15">
        <v>10</v>
      </c>
      <c r="E908" s="19">
        <v>0</v>
      </c>
      <c r="F908" s="19">
        <v>0</v>
      </c>
      <c r="G908" s="19">
        <v>0</v>
      </c>
      <c r="H908" s="19">
        <v>11</v>
      </c>
      <c r="I908" s="19">
        <v>4</v>
      </c>
      <c r="J908" s="20">
        <v>120</v>
      </c>
      <c r="K908" s="20">
        <v>0</v>
      </c>
      <c r="L908" s="20">
        <v>0</v>
      </c>
      <c r="M908" s="19">
        <v>0</v>
      </c>
      <c r="N908" s="20">
        <v>0</v>
      </c>
      <c r="O908" s="20">
        <v>0</v>
      </c>
      <c r="P908" s="20">
        <v>0</v>
      </c>
      <c r="Q908" s="20">
        <v>0</v>
      </c>
      <c r="R908" s="19">
        <v>0</v>
      </c>
      <c r="S908" s="20">
        <v>0</v>
      </c>
      <c r="T908" s="19">
        <v>0</v>
      </c>
      <c r="U908" s="20">
        <v>0</v>
      </c>
      <c r="V908" s="19">
        <v>0</v>
      </c>
      <c r="W908" s="20">
        <v>0</v>
      </c>
      <c r="X908" s="19">
        <v>0</v>
      </c>
      <c r="Y908" s="20">
        <v>0</v>
      </c>
      <c r="Z908" s="20">
        <v>0</v>
      </c>
      <c r="AA908" s="20">
        <v>0</v>
      </c>
      <c r="AB908" s="19">
        <v>0</v>
      </c>
      <c r="AC908" s="20">
        <v>0</v>
      </c>
      <c r="AD908" s="20">
        <v>100</v>
      </c>
      <c r="AE908" s="20">
        <v>0</v>
      </c>
      <c r="AF908" s="20">
        <v>0</v>
      </c>
      <c r="AG908" s="20">
        <v>0</v>
      </c>
      <c r="AH908" s="20">
        <v>0</v>
      </c>
      <c r="AI908" s="20">
        <v>0</v>
      </c>
      <c r="AJ908" s="3">
        <v>800</v>
      </c>
      <c r="AK908" s="6">
        <v>0</v>
      </c>
      <c r="AL908" s="6">
        <v>7</v>
      </c>
      <c r="AM908" s="6">
        <v>0</v>
      </c>
      <c r="AN908" s="6">
        <v>0</v>
      </c>
      <c r="AO908" s="6">
        <v>0</v>
      </c>
      <c r="AP908" s="6">
        <v>0</v>
      </c>
      <c r="AQ908" s="6">
        <v>0</v>
      </c>
      <c r="AR908" s="6">
        <v>0</v>
      </c>
      <c r="AS908" s="6">
        <v>0</v>
      </c>
      <c r="AT908" s="138">
        <v>0</v>
      </c>
      <c r="AU908" s="138">
        <v>0</v>
      </c>
      <c r="AV908" s="138">
        <v>0</v>
      </c>
      <c r="AW908" s="138">
        <v>0</v>
      </c>
      <c r="AX908" s="138">
        <v>0</v>
      </c>
      <c r="AY908" s="6">
        <v>100</v>
      </c>
      <c r="AZ908" s="6">
        <v>0</v>
      </c>
      <c r="BA908" s="6">
        <v>0</v>
      </c>
      <c r="BB908" s="6">
        <v>0</v>
      </c>
      <c r="BC908" s="6">
        <v>0</v>
      </c>
      <c r="BD908" s="6">
        <v>0</v>
      </c>
      <c r="BE908" s="6">
        <v>0</v>
      </c>
      <c r="BF908" s="6">
        <v>0</v>
      </c>
      <c r="BG908" s="6">
        <v>0</v>
      </c>
      <c r="BH908" s="6">
        <v>0</v>
      </c>
      <c r="BI908" s="6">
        <v>0</v>
      </c>
      <c r="BJ908" s="6">
        <v>0</v>
      </c>
      <c r="BK908" s="6">
        <v>0</v>
      </c>
    </row>
    <row r="909" spans="1:63" x14ac:dyDescent="0.35">
      <c r="A909" s="28">
        <v>903</v>
      </c>
      <c r="C909" s="18" t="s">
        <v>280</v>
      </c>
      <c r="D909" s="15">
        <v>537</v>
      </c>
      <c r="E909" s="19">
        <v>24</v>
      </c>
      <c r="F909" s="19">
        <v>68</v>
      </c>
      <c r="G909" s="19">
        <v>100</v>
      </c>
      <c r="H909" s="19">
        <v>319</v>
      </c>
      <c r="I909" s="19">
        <v>46</v>
      </c>
      <c r="J909" s="20">
        <v>52.327746741154556</v>
      </c>
      <c r="K909" s="20">
        <v>6</v>
      </c>
      <c r="L909" s="20">
        <v>2.5974025974025974</v>
      </c>
      <c r="M909" s="19">
        <v>0</v>
      </c>
      <c r="N909" s="20">
        <v>0</v>
      </c>
      <c r="O909" s="20">
        <v>9</v>
      </c>
      <c r="P909" s="20">
        <v>100</v>
      </c>
      <c r="Q909" s="20">
        <v>2.6905829596412558</v>
      </c>
      <c r="R909" s="19">
        <v>0</v>
      </c>
      <c r="S909" s="20">
        <v>0</v>
      </c>
      <c r="T909" s="19">
        <v>0</v>
      </c>
      <c r="U909" s="20">
        <v>0</v>
      </c>
      <c r="V909" s="19">
        <v>0</v>
      </c>
      <c r="W909" s="20">
        <v>0</v>
      </c>
      <c r="X909" s="19">
        <v>0</v>
      </c>
      <c r="Y909" s="20">
        <v>0</v>
      </c>
      <c r="Z909" s="20">
        <v>9.7046413502109701</v>
      </c>
      <c r="AA909" s="20">
        <v>83.966244725738392</v>
      </c>
      <c r="AB909" s="19">
        <v>25</v>
      </c>
      <c r="AC909" s="20">
        <v>7.9365079365079358</v>
      </c>
      <c r="AD909" s="20">
        <v>82.58064516129032</v>
      </c>
      <c r="AE909" s="20">
        <v>80.246913580246911</v>
      </c>
      <c r="AF909" s="20">
        <v>60.416666666666664</v>
      </c>
      <c r="AG909" s="20">
        <v>83.955223880597018</v>
      </c>
      <c r="AH909" s="20">
        <v>6.5217391304347823</v>
      </c>
      <c r="AI909" s="20">
        <v>65.217391304347828</v>
      </c>
      <c r="AJ909" s="3">
        <v>905.88235294117646</v>
      </c>
      <c r="AK909" s="6">
        <v>42</v>
      </c>
      <c r="AL909" s="6">
        <v>228</v>
      </c>
      <c r="AM909" s="6">
        <v>18</v>
      </c>
      <c r="AN909" s="6">
        <v>16</v>
      </c>
      <c r="AO909" s="6">
        <v>8</v>
      </c>
      <c r="AP909" s="6">
        <v>7</v>
      </c>
      <c r="AQ909" s="6">
        <v>195</v>
      </c>
      <c r="AR909" s="6">
        <v>130</v>
      </c>
      <c r="AS909" s="6">
        <v>24.809160305343511</v>
      </c>
      <c r="AT909" s="138">
        <v>2</v>
      </c>
      <c r="AU909" s="138">
        <v>0</v>
      </c>
      <c r="AV909" s="138">
        <v>0</v>
      </c>
      <c r="AW909" s="138">
        <v>2</v>
      </c>
      <c r="AX909" s="138">
        <v>4</v>
      </c>
      <c r="AY909" s="6">
        <v>43.289224952741023</v>
      </c>
      <c r="AZ909" s="6">
        <v>0</v>
      </c>
      <c r="BA909" s="6">
        <v>0</v>
      </c>
      <c r="BB909" s="6">
        <v>8</v>
      </c>
      <c r="BC909" s="6">
        <v>3</v>
      </c>
      <c r="BD909" s="6">
        <v>0.56390977443609014</v>
      </c>
      <c r="BE909" s="6">
        <v>0</v>
      </c>
      <c r="BF909" s="6">
        <v>0</v>
      </c>
      <c r="BG909" s="6">
        <v>0</v>
      </c>
      <c r="BH909" s="6">
        <v>0</v>
      </c>
      <c r="BI909" s="6">
        <v>0</v>
      </c>
      <c r="BJ909" s="6">
        <v>0</v>
      </c>
      <c r="BK909" s="6">
        <v>100</v>
      </c>
    </row>
    <row r="910" spans="1:63" x14ac:dyDescent="0.35">
      <c r="A910" s="28">
        <v>904</v>
      </c>
      <c r="C910" s="18" t="s">
        <v>28</v>
      </c>
      <c r="D910" s="15">
        <v>4</v>
      </c>
      <c r="E910" s="19">
        <v>0</v>
      </c>
      <c r="F910" s="19">
        <v>0</v>
      </c>
      <c r="G910" s="19">
        <v>3</v>
      </c>
      <c r="H910" s="19">
        <v>3</v>
      </c>
      <c r="I910" s="19">
        <v>0</v>
      </c>
      <c r="J910" s="20">
        <v>75</v>
      </c>
      <c r="K910" s="20">
        <v>0</v>
      </c>
      <c r="L910" s="20">
        <v>0</v>
      </c>
      <c r="M910" s="19">
        <v>0</v>
      </c>
      <c r="N910" s="20">
        <v>0</v>
      </c>
      <c r="O910" s="20">
        <v>0</v>
      </c>
      <c r="P910" s="20">
        <v>0</v>
      </c>
      <c r="Q910" s="20">
        <v>33.333333333333329</v>
      </c>
      <c r="R910" s="19">
        <v>3</v>
      </c>
      <c r="S910" s="20">
        <v>100</v>
      </c>
      <c r="T910" s="19">
        <v>0</v>
      </c>
      <c r="U910" s="20">
        <v>0</v>
      </c>
      <c r="V910" s="19">
        <v>0</v>
      </c>
      <c r="W910" s="20">
        <v>0</v>
      </c>
      <c r="X910" s="19">
        <v>0</v>
      </c>
      <c r="Y910" s="20">
        <v>0</v>
      </c>
      <c r="Z910" s="20">
        <v>0</v>
      </c>
      <c r="AA910" s="20">
        <v>0</v>
      </c>
      <c r="AB910" s="19">
        <v>3</v>
      </c>
      <c r="AC910" s="20">
        <v>100</v>
      </c>
      <c r="AD910" s="20">
        <v>0</v>
      </c>
      <c r="AE910" s="20">
        <v>0</v>
      </c>
      <c r="AF910" s="20">
        <v>0</v>
      </c>
      <c r="AG910" s="20">
        <v>0</v>
      </c>
      <c r="AH910" s="20">
        <v>0</v>
      </c>
      <c r="AI910" s="20">
        <v>0</v>
      </c>
      <c r="AJ910" s="3">
        <v>225</v>
      </c>
      <c r="AK910" s="6">
        <v>0</v>
      </c>
      <c r="AL910" s="6">
        <v>0</v>
      </c>
      <c r="AM910" s="6">
        <v>0</v>
      </c>
      <c r="AN910" s="6">
        <v>4</v>
      </c>
      <c r="AO910" s="6">
        <v>0</v>
      </c>
      <c r="AP910" s="6">
        <v>0</v>
      </c>
      <c r="AQ910" s="6">
        <v>0</v>
      </c>
      <c r="AR910" s="6">
        <v>0</v>
      </c>
      <c r="AS910" s="6">
        <v>0</v>
      </c>
      <c r="AT910" s="138">
        <v>0</v>
      </c>
      <c r="AU910" s="138">
        <v>0</v>
      </c>
      <c r="AV910" s="138">
        <v>0</v>
      </c>
      <c r="AW910" s="138">
        <v>0</v>
      </c>
      <c r="AX910" s="138">
        <v>0</v>
      </c>
      <c r="AY910" s="6">
        <v>100</v>
      </c>
      <c r="AZ910" s="6">
        <v>0</v>
      </c>
      <c r="BA910" s="6">
        <v>0</v>
      </c>
      <c r="BB910" s="6">
        <v>0</v>
      </c>
      <c r="BC910" s="6">
        <v>0</v>
      </c>
      <c r="BD910" s="6">
        <v>0</v>
      </c>
      <c r="BE910" s="6">
        <v>0</v>
      </c>
      <c r="BF910" s="6">
        <v>0</v>
      </c>
      <c r="BG910" s="6">
        <v>0</v>
      </c>
      <c r="BH910" s="6">
        <v>0</v>
      </c>
      <c r="BI910" s="6">
        <v>0</v>
      </c>
      <c r="BJ910" s="6">
        <v>0</v>
      </c>
      <c r="BK910" s="6">
        <v>3</v>
      </c>
    </row>
    <row r="911" spans="1:63" x14ac:dyDescent="0.35">
      <c r="A911" s="28">
        <v>905</v>
      </c>
      <c r="C911" s="18" t="s">
        <v>25</v>
      </c>
      <c r="D911" s="15">
        <v>600</v>
      </c>
      <c r="E911" s="19">
        <v>4</v>
      </c>
      <c r="F911" s="19">
        <v>10</v>
      </c>
      <c r="G911" s="19">
        <v>58</v>
      </c>
      <c r="H911" s="19">
        <v>430</v>
      </c>
      <c r="I911" s="19">
        <v>94</v>
      </c>
      <c r="J911" s="20">
        <v>47</v>
      </c>
      <c r="K911" s="20">
        <v>23</v>
      </c>
      <c r="L911" s="20">
        <v>7.8767123287671232</v>
      </c>
      <c r="M911" s="19">
        <v>0</v>
      </c>
      <c r="N911" s="20">
        <v>0</v>
      </c>
      <c r="O911" s="20">
        <v>18</v>
      </c>
      <c r="P911" s="20">
        <v>100</v>
      </c>
      <c r="Q911" s="20">
        <v>6.7256637168141591</v>
      </c>
      <c r="R911" s="19">
        <v>0</v>
      </c>
      <c r="S911" s="20">
        <v>0</v>
      </c>
      <c r="T911" s="19">
        <v>0</v>
      </c>
      <c r="U911" s="20">
        <v>0</v>
      </c>
      <c r="V911" s="19">
        <v>0</v>
      </c>
      <c r="W911" s="118">
        <v>0</v>
      </c>
      <c r="X911" s="19">
        <v>0</v>
      </c>
      <c r="Y911" s="20">
        <v>0</v>
      </c>
      <c r="Z911" s="20">
        <v>11.111111111111111</v>
      </c>
      <c r="AA911" s="20">
        <v>76.388888888888886</v>
      </c>
      <c r="AB911" s="19">
        <v>31</v>
      </c>
      <c r="AC911" s="20">
        <v>7.6167076167076173</v>
      </c>
      <c r="AD911" s="20">
        <v>88.157894736842096</v>
      </c>
      <c r="AE911" s="20">
        <v>70.792079207920793</v>
      </c>
      <c r="AF911" s="20">
        <v>77.272727272727266</v>
      </c>
      <c r="AG911" s="20">
        <v>81.142857142857139</v>
      </c>
      <c r="AH911" s="20">
        <v>18.157181571815716</v>
      </c>
      <c r="AI911" s="20">
        <v>56.910569105691053</v>
      </c>
      <c r="AJ911" s="3">
        <v>981.13207547169816</v>
      </c>
      <c r="AK911" s="6">
        <v>225</v>
      </c>
      <c r="AL911" s="6">
        <v>224</v>
      </c>
      <c r="AM911" s="6">
        <v>48</v>
      </c>
      <c r="AN911" s="6">
        <v>11</v>
      </c>
      <c r="AO911" s="6">
        <v>0</v>
      </c>
      <c r="AP911" s="6">
        <v>6</v>
      </c>
      <c r="AQ911" s="6">
        <v>65</v>
      </c>
      <c r="AR911" s="6">
        <v>126</v>
      </c>
      <c r="AS911" s="6">
        <v>21.575342465753426</v>
      </c>
      <c r="AT911" s="138">
        <v>1</v>
      </c>
      <c r="AU911" s="138">
        <v>0</v>
      </c>
      <c r="AV911" s="138">
        <v>0</v>
      </c>
      <c r="AW911" s="138">
        <v>6</v>
      </c>
      <c r="AX911" s="138">
        <v>7</v>
      </c>
      <c r="AY911" s="6">
        <v>58.348294434470382</v>
      </c>
      <c r="AZ911" s="6">
        <v>0</v>
      </c>
      <c r="BA911" s="6">
        <v>0</v>
      </c>
      <c r="BB911" s="6">
        <v>23</v>
      </c>
      <c r="BC911" s="6">
        <v>11</v>
      </c>
      <c r="BD911" s="6">
        <v>1.8394648829431439</v>
      </c>
      <c r="BE911" s="6">
        <v>0</v>
      </c>
      <c r="BF911" s="6">
        <v>0</v>
      </c>
      <c r="BG911" s="6">
        <v>3</v>
      </c>
      <c r="BH911" s="6">
        <v>0.69930069930069927</v>
      </c>
      <c r="BI911" s="6">
        <v>3</v>
      </c>
      <c r="BJ911" s="6">
        <v>3.2608695652173911</v>
      </c>
      <c r="BK911" s="6">
        <v>58</v>
      </c>
    </row>
    <row r="912" spans="1:63" x14ac:dyDescent="0.35">
      <c r="A912" s="28">
        <v>906</v>
      </c>
      <c r="C912" s="18" t="s">
        <v>11</v>
      </c>
      <c r="D912" s="15">
        <v>42</v>
      </c>
      <c r="E912" s="19">
        <v>5</v>
      </c>
      <c r="F912" s="19">
        <v>0</v>
      </c>
      <c r="G912" s="19">
        <v>10</v>
      </c>
      <c r="H912" s="19">
        <v>19</v>
      </c>
      <c r="I912" s="19">
        <v>0</v>
      </c>
      <c r="J912" s="20">
        <v>48.571428571428569</v>
      </c>
      <c r="K912" s="20">
        <v>6</v>
      </c>
      <c r="L912" s="20">
        <v>27.27272727272727</v>
      </c>
      <c r="M912" s="19">
        <v>3</v>
      </c>
      <c r="N912" s="20">
        <v>100</v>
      </c>
      <c r="O912" s="20">
        <v>8</v>
      </c>
      <c r="P912" s="20">
        <v>100</v>
      </c>
      <c r="Q912" s="20">
        <v>0</v>
      </c>
      <c r="R912" s="19">
        <v>0</v>
      </c>
      <c r="S912" s="20">
        <v>0</v>
      </c>
      <c r="T912" s="19">
        <v>0</v>
      </c>
      <c r="U912" s="20">
        <v>0</v>
      </c>
      <c r="V912" s="19">
        <v>0</v>
      </c>
      <c r="W912" s="20">
        <v>0</v>
      </c>
      <c r="X912" s="19">
        <v>0</v>
      </c>
      <c r="Y912" s="20">
        <v>0</v>
      </c>
      <c r="Z912" s="20">
        <v>25</v>
      </c>
      <c r="AA912" s="20">
        <v>50</v>
      </c>
      <c r="AB912" s="19">
        <v>4</v>
      </c>
      <c r="AC912" s="20">
        <v>30.76923076923077</v>
      </c>
      <c r="AD912" s="20">
        <v>0</v>
      </c>
      <c r="AE912" s="20">
        <v>23.076923076923077</v>
      </c>
      <c r="AF912" s="20">
        <v>0</v>
      </c>
      <c r="AG912" s="20">
        <v>30.76923076923077</v>
      </c>
      <c r="AH912" s="20">
        <v>0</v>
      </c>
      <c r="AI912" s="20">
        <v>33.333333333333329</v>
      </c>
      <c r="AJ912" s="3">
        <v>259</v>
      </c>
      <c r="AK912" s="6">
        <v>0</v>
      </c>
      <c r="AL912" s="6">
        <v>20</v>
      </c>
      <c r="AM912" s="6">
        <v>0</v>
      </c>
      <c r="AN912" s="6">
        <v>8</v>
      </c>
      <c r="AO912" s="6">
        <v>0</v>
      </c>
      <c r="AP912" s="6">
        <v>0</v>
      </c>
      <c r="AQ912" s="6">
        <v>0</v>
      </c>
      <c r="AR912" s="6">
        <v>9</v>
      </c>
      <c r="AS912" s="6">
        <v>28.125</v>
      </c>
      <c r="AT912" s="138">
        <v>0</v>
      </c>
      <c r="AU912" s="138">
        <v>2</v>
      </c>
      <c r="AV912" s="138">
        <v>0</v>
      </c>
      <c r="AW912" s="138">
        <v>0</v>
      </c>
      <c r="AX912" s="138">
        <v>2</v>
      </c>
      <c r="AY912" s="6">
        <v>90.909090909090907</v>
      </c>
      <c r="AZ912" s="6">
        <v>0</v>
      </c>
      <c r="BA912" s="6">
        <v>0</v>
      </c>
      <c r="BB912" s="6">
        <v>0</v>
      </c>
      <c r="BC912" s="6">
        <v>0</v>
      </c>
      <c r="BD912" s="6">
        <v>0</v>
      </c>
      <c r="BE912" s="6">
        <v>0</v>
      </c>
      <c r="BF912" s="6">
        <v>0</v>
      </c>
      <c r="BG912" s="6">
        <v>0</v>
      </c>
      <c r="BH912" s="6">
        <v>0</v>
      </c>
      <c r="BI912" s="6">
        <v>0</v>
      </c>
      <c r="BJ912" s="6">
        <v>0</v>
      </c>
      <c r="BK912" s="6">
        <v>10</v>
      </c>
    </row>
    <row r="913" spans="1:63" x14ac:dyDescent="0.35">
      <c r="A913" s="28">
        <v>907</v>
      </c>
      <c r="C913" s="18" t="s">
        <v>281</v>
      </c>
      <c r="D913" s="15">
        <v>16</v>
      </c>
      <c r="E913" s="19">
        <v>0</v>
      </c>
      <c r="F913" s="19">
        <v>0</v>
      </c>
      <c r="G913" s="19">
        <v>0</v>
      </c>
      <c r="H913" s="19">
        <v>9</v>
      </c>
      <c r="I913" s="19">
        <v>3</v>
      </c>
      <c r="J913" s="20">
        <v>50</v>
      </c>
      <c r="K913" s="20">
        <v>0</v>
      </c>
      <c r="L913" s="20">
        <v>0</v>
      </c>
      <c r="M913" s="19">
        <v>0</v>
      </c>
      <c r="N913" s="20">
        <v>0</v>
      </c>
      <c r="O913" s="20">
        <v>4</v>
      </c>
      <c r="P913" s="20">
        <v>0</v>
      </c>
      <c r="Q913" s="20">
        <v>33.333333333333329</v>
      </c>
      <c r="R913" s="19">
        <v>0</v>
      </c>
      <c r="S913" s="20">
        <v>0</v>
      </c>
      <c r="T913" s="19">
        <v>0</v>
      </c>
      <c r="U913" s="20">
        <v>0</v>
      </c>
      <c r="V913" s="19">
        <v>0</v>
      </c>
      <c r="W913" s="118">
        <v>0</v>
      </c>
      <c r="X913" s="118">
        <v>0</v>
      </c>
      <c r="Y913" s="118">
        <v>0</v>
      </c>
      <c r="Z913" s="20">
        <v>0</v>
      </c>
      <c r="AA913" s="20">
        <v>100</v>
      </c>
      <c r="AB913" s="19">
        <v>0</v>
      </c>
      <c r="AC913" s="20">
        <v>0</v>
      </c>
      <c r="AD913" s="20">
        <v>100</v>
      </c>
      <c r="AE913" s="20">
        <v>0</v>
      </c>
      <c r="AF913" s="20">
        <v>0</v>
      </c>
      <c r="AG913" s="20">
        <v>66.666666666666657</v>
      </c>
      <c r="AH913" s="20">
        <v>0</v>
      </c>
      <c r="AI913" s="20">
        <v>100</v>
      </c>
      <c r="AJ913" s="3">
        <v>687.5</v>
      </c>
      <c r="AK913" s="6">
        <v>0</v>
      </c>
      <c r="AL913" s="6">
        <v>7</v>
      </c>
      <c r="AM913" s="6">
        <v>0</v>
      </c>
      <c r="AN913" s="6">
        <v>0</v>
      </c>
      <c r="AO913" s="6">
        <v>0</v>
      </c>
      <c r="AP913" s="6">
        <v>0</v>
      </c>
      <c r="AQ913" s="6">
        <v>0</v>
      </c>
      <c r="AR913" s="6">
        <v>0</v>
      </c>
      <c r="AS913" s="6">
        <v>0</v>
      </c>
      <c r="AT913" s="138"/>
      <c r="AU913" s="138"/>
      <c r="AV913" s="138"/>
      <c r="AW913" s="138"/>
      <c r="AX913" s="138"/>
      <c r="AY913" s="6">
        <v>60</v>
      </c>
      <c r="AZ913" s="6">
        <v>0</v>
      </c>
      <c r="BA913" s="6">
        <v>0</v>
      </c>
      <c r="BB913" s="6">
        <v>0</v>
      </c>
      <c r="BC913" s="6">
        <v>3</v>
      </c>
      <c r="BD913" s="6">
        <v>25</v>
      </c>
      <c r="BE913" s="6">
        <v>0</v>
      </c>
      <c r="BF913" s="6">
        <v>0</v>
      </c>
      <c r="BG913" s="6">
        <v>0</v>
      </c>
      <c r="BH913" s="6">
        <v>0</v>
      </c>
      <c r="BI913" s="6">
        <v>3</v>
      </c>
      <c r="BJ913" s="6">
        <v>100</v>
      </c>
      <c r="BK913" s="6">
        <v>0</v>
      </c>
    </row>
    <row r="914" spans="1:63" x14ac:dyDescent="0.35">
      <c r="A914" s="28">
        <v>908</v>
      </c>
      <c r="C914" s="18" t="s">
        <v>14</v>
      </c>
      <c r="D914" s="15">
        <v>120</v>
      </c>
      <c r="E914" s="19">
        <v>0</v>
      </c>
      <c r="F914" s="19">
        <v>3</v>
      </c>
      <c r="G914" s="19">
        <v>3</v>
      </c>
      <c r="H914" s="19">
        <v>94</v>
      </c>
      <c r="I914" s="19">
        <v>22</v>
      </c>
      <c r="J914" s="20">
        <v>50.833333333333329</v>
      </c>
      <c r="K914" s="20">
        <v>8</v>
      </c>
      <c r="L914" s="20">
        <v>13.793103448275861</v>
      </c>
      <c r="M914" s="19">
        <v>0</v>
      </c>
      <c r="N914" s="20">
        <v>0</v>
      </c>
      <c r="O914" s="20">
        <v>11</v>
      </c>
      <c r="P914" s="20">
        <v>66.666666666666657</v>
      </c>
      <c r="Q914" s="20">
        <v>21.487603305785125</v>
      </c>
      <c r="R914" s="19">
        <v>0</v>
      </c>
      <c r="S914" s="20">
        <v>0</v>
      </c>
      <c r="T914" s="19">
        <v>0</v>
      </c>
      <c r="U914" s="20">
        <v>0</v>
      </c>
      <c r="V914" s="19">
        <v>0</v>
      </c>
      <c r="W914" s="118">
        <v>0</v>
      </c>
      <c r="X914" s="118">
        <v>0</v>
      </c>
      <c r="Y914" s="118">
        <v>0</v>
      </c>
      <c r="Z914" s="20">
        <v>19.642857142857142</v>
      </c>
      <c r="AA914" s="20">
        <v>69.642857142857139</v>
      </c>
      <c r="AB914" s="19">
        <v>10</v>
      </c>
      <c r="AC914" s="20">
        <v>13.888888888888889</v>
      </c>
      <c r="AD914" s="20">
        <v>86.274509803921575</v>
      </c>
      <c r="AE914" s="20">
        <v>37.777777777777779</v>
      </c>
      <c r="AF914" s="20">
        <v>60.869565217391312</v>
      </c>
      <c r="AG914" s="20">
        <v>62.162162162162161</v>
      </c>
      <c r="AH914" s="20">
        <v>13.114754098360656</v>
      </c>
      <c r="AI914" s="20">
        <v>55.737704918032783</v>
      </c>
      <c r="AJ914" s="3">
        <v>546.15384615384619</v>
      </c>
      <c r="AK914" s="6">
        <v>0</v>
      </c>
      <c r="AL914" s="6">
        <v>18</v>
      </c>
      <c r="AM914" s="6">
        <v>0</v>
      </c>
      <c r="AN914" s="6">
        <v>43</v>
      </c>
      <c r="AO914" s="6">
        <v>0</v>
      </c>
      <c r="AP914" s="6">
        <v>0</v>
      </c>
      <c r="AQ914" s="6">
        <v>54</v>
      </c>
      <c r="AR914" s="6">
        <v>30</v>
      </c>
      <c r="AS914" s="6">
        <v>23.622047244094489</v>
      </c>
      <c r="AT914" s="138">
        <v>0</v>
      </c>
      <c r="AU914" s="138">
        <v>0</v>
      </c>
      <c r="AV914" s="138">
        <v>0</v>
      </c>
      <c r="AW914" s="138">
        <v>4</v>
      </c>
      <c r="AX914" s="138">
        <v>4</v>
      </c>
      <c r="AY914" s="6">
        <v>72.033898305084747</v>
      </c>
      <c r="AZ914" s="6">
        <v>0</v>
      </c>
      <c r="BA914" s="6">
        <v>0</v>
      </c>
      <c r="BB914" s="6">
        <v>9</v>
      </c>
      <c r="BC914" s="6">
        <v>9</v>
      </c>
      <c r="BD914" s="6">
        <v>7.4380165289256199</v>
      </c>
      <c r="BE914" s="6">
        <v>0</v>
      </c>
      <c r="BF914" s="6">
        <v>0</v>
      </c>
      <c r="BG914" s="6">
        <v>3</v>
      </c>
      <c r="BH914" s="6">
        <v>3.0927835051546393</v>
      </c>
      <c r="BI914" s="6">
        <v>4</v>
      </c>
      <c r="BJ914" s="6">
        <v>18.181818181818183</v>
      </c>
      <c r="BK914" s="6">
        <v>3</v>
      </c>
    </row>
    <row r="915" spans="1:63" x14ac:dyDescent="0.35">
      <c r="A915" s="28">
        <v>909</v>
      </c>
      <c r="C915" s="18" t="s">
        <v>18</v>
      </c>
      <c r="D915" s="15">
        <v>610</v>
      </c>
      <c r="E915" s="19">
        <v>6</v>
      </c>
      <c r="F915" s="19">
        <v>11</v>
      </c>
      <c r="G915" s="19">
        <v>96</v>
      </c>
      <c r="H915" s="19">
        <v>448</v>
      </c>
      <c r="I915" s="19">
        <v>60</v>
      </c>
      <c r="J915" s="20">
        <v>60</v>
      </c>
      <c r="K915" s="20">
        <v>23</v>
      </c>
      <c r="L915" s="20">
        <v>8.7121212121212128</v>
      </c>
      <c r="M915" s="19">
        <v>0</v>
      </c>
      <c r="N915" s="20">
        <v>0</v>
      </c>
      <c r="O915" s="20">
        <v>27</v>
      </c>
      <c r="P915" s="20">
        <v>84.848484848484844</v>
      </c>
      <c r="Q915" s="20">
        <v>14.576271186440678</v>
      </c>
      <c r="R915" s="19">
        <v>0</v>
      </c>
      <c r="S915" s="20">
        <v>0</v>
      </c>
      <c r="T915" s="19">
        <v>0</v>
      </c>
      <c r="U915" s="20">
        <v>0</v>
      </c>
      <c r="V915" s="19">
        <v>0</v>
      </c>
      <c r="W915" s="118">
        <v>0</v>
      </c>
      <c r="X915" s="118">
        <v>0</v>
      </c>
      <c r="Y915" s="118">
        <v>0</v>
      </c>
      <c r="Z915" s="20">
        <v>13.026819923371647</v>
      </c>
      <c r="AA915" s="20">
        <v>69.348659003831415</v>
      </c>
      <c r="AB915" s="19">
        <v>41</v>
      </c>
      <c r="AC915" s="20">
        <v>10.073710073710075</v>
      </c>
      <c r="AD915" s="20">
        <v>77.41935483870968</v>
      </c>
      <c r="AE915" s="20">
        <v>67.1875</v>
      </c>
      <c r="AF915" s="20">
        <v>50.877192982456144</v>
      </c>
      <c r="AG915" s="20">
        <v>74.603174603174608</v>
      </c>
      <c r="AH915" s="20">
        <v>18.443804034582133</v>
      </c>
      <c r="AI915" s="20">
        <v>47.550432276657062</v>
      </c>
      <c r="AJ915" s="3">
        <v>645.4545454545455</v>
      </c>
      <c r="AK915" s="6">
        <v>235</v>
      </c>
      <c r="AL915" s="6">
        <v>116</v>
      </c>
      <c r="AM915" s="6">
        <v>0</v>
      </c>
      <c r="AN915" s="6">
        <v>0</v>
      </c>
      <c r="AO915" s="6">
        <v>0</v>
      </c>
      <c r="AP915" s="6">
        <v>0</v>
      </c>
      <c r="AQ915" s="6">
        <v>238</v>
      </c>
      <c r="AR915" s="6">
        <v>134</v>
      </c>
      <c r="AS915" s="6">
        <v>22.408026755852841</v>
      </c>
      <c r="AT915" s="138">
        <v>6</v>
      </c>
      <c r="AU915" s="138">
        <v>0</v>
      </c>
      <c r="AV915" s="138">
        <v>6</v>
      </c>
      <c r="AW915" s="138">
        <v>0</v>
      </c>
      <c r="AX915" s="138">
        <v>12</v>
      </c>
      <c r="AY915" s="6">
        <v>49.827586206896548</v>
      </c>
      <c r="AZ915" s="6">
        <v>0</v>
      </c>
      <c r="BA915" s="6">
        <v>0</v>
      </c>
      <c r="BB915" s="6">
        <v>15</v>
      </c>
      <c r="BC915" s="6">
        <v>113</v>
      </c>
      <c r="BD915" s="6">
        <v>18.70860927152318</v>
      </c>
      <c r="BE915" s="6">
        <v>8</v>
      </c>
      <c r="BF915" s="6">
        <v>8.2474226804123703</v>
      </c>
      <c r="BG915" s="6">
        <v>74</v>
      </c>
      <c r="BH915" s="6">
        <v>16.629213483146067</v>
      </c>
      <c r="BI915" s="6">
        <v>34</v>
      </c>
      <c r="BJ915" s="6">
        <v>59.649122807017541</v>
      </c>
      <c r="BK915" s="6">
        <v>96</v>
      </c>
    </row>
    <row r="916" spans="1:63" x14ac:dyDescent="0.35">
      <c r="A916" s="28">
        <v>910</v>
      </c>
      <c r="C916" s="18"/>
      <c r="D916" s="15"/>
      <c r="E916" s="19"/>
      <c r="F916" s="19"/>
      <c r="G916" s="19"/>
      <c r="H916" s="19"/>
      <c r="I916" s="19"/>
      <c r="J916" s="20"/>
      <c r="K916" s="20"/>
      <c r="L916" s="20"/>
      <c r="M916" s="19"/>
      <c r="N916" s="20"/>
      <c r="O916" s="20"/>
      <c r="P916" s="20"/>
      <c r="Q916" s="20"/>
      <c r="R916" s="19"/>
      <c r="S916" s="20">
        <v>0</v>
      </c>
      <c r="T916" s="19">
        <v>36</v>
      </c>
      <c r="U916" s="20">
        <v>3.5467980295566504</v>
      </c>
      <c r="V916" s="19">
        <v>69</v>
      </c>
      <c r="W916" s="118">
        <v>5.1224944320712691</v>
      </c>
      <c r="X916" s="118">
        <v>106</v>
      </c>
      <c r="Y916" s="118">
        <v>4.4915254237288131</v>
      </c>
      <c r="Z916" s="20">
        <v>10.986775178026448</v>
      </c>
      <c r="AA916" s="20">
        <v>75.352419706438027</v>
      </c>
      <c r="AB916" s="19">
        <v>993</v>
      </c>
      <c r="AC916" s="20">
        <v>11.191254367181337</v>
      </c>
      <c r="AD916" s="20">
        <v>80.465520991951266</v>
      </c>
      <c r="AE916" s="20">
        <v>65.453151944817009</v>
      </c>
      <c r="AF916" s="20">
        <v>60.415906603429406</v>
      </c>
      <c r="AG916" s="20">
        <v>78.311137128640411</v>
      </c>
      <c r="AH916" s="20">
        <v>15.438414713120064</v>
      </c>
      <c r="AI916" s="20">
        <v>55.018779950783582</v>
      </c>
      <c r="AJ916" s="3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>
        <v>73.13019390581718</v>
      </c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</row>
    <row r="917" spans="1:63" x14ac:dyDescent="0.35">
      <c r="A917" s="28">
        <v>911</v>
      </c>
      <c r="B917" s="21" t="s">
        <v>54</v>
      </c>
      <c r="C917" s="18" t="s">
        <v>26</v>
      </c>
      <c r="D917" s="15">
        <v>69</v>
      </c>
      <c r="E917" s="19">
        <v>0</v>
      </c>
      <c r="F917" s="19">
        <v>5</v>
      </c>
      <c r="G917" s="19">
        <v>6</v>
      </c>
      <c r="H917" s="19">
        <v>47</v>
      </c>
      <c r="I917" s="19">
        <v>12</v>
      </c>
      <c r="J917" s="20">
        <v>47.826086956521742</v>
      </c>
      <c r="K917" s="20">
        <v>9</v>
      </c>
      <c r="L917" s="20">
        <v>30</v>
      </c>
      <c r="M917" s="19">
        <v>0</v>
      </c>
      <c r="N917" s="20">
        <v>0</v>
      </c>
      <c r="O917" s="20">
        <v>9</v>
      </c>
      <c r="P917" s="20">
        <v>100</v>
      </c>
      <c r="Q917" s="20">
        <v>16.129032258064516</v>
      </c>
      <c r="R917" s="19">
        <v>0</v>
      </c>
      <c r="S917" s="20">
        <v>0</v>
      </c>
      <c r="T917" s="19">
        <v>0</v>
      </c>
      <c r="U917" s="20">
        <v>0</v>
      </c>
      <c r="V917" s="19">
        <v>0</v>
      </c>
      <c r="W917" s="118">
        <v>0</v>
      </c>
      <c r="X917" s="118">
        <v>0</v>
      </c>
      <c r="Y917" s="118">
        <v>0</v>
      </c>
      <c r="Z917" s="20">
        <v>32.258064516129032</v>
      </c>
      <c r="AA917" s="20">
        <v>41.935483870967744</v>
      </c>
      <c r="AB917" s="19">
        <v>5</v>
      </c>
      <c r="AC917" s="20">
        <v>12.5</v>
      </c>
      <c r="AD917" s="20">
        <v>73.076923076923066</v>
      </c>
      <c r="AE917" s="20">
        <v>60</v>
      </c>
      <c r="AF917" s="20">
        <v>42.857142857142854</v>
      </c>
      <c r="AG917" s="20">
        <v>72.727272727272734</v>
      </c>
      <c r="AH917" s="20">
        <v>52.941176470588239</v>
      </c>
      <c r="AI917" s="20">
        <v>17.647058823529413</v>
      </c>
      <c r="AJ917" s="3">
        <v>350</v>
      </c>
      <c r="AK917" s="6">
        <v>0</v>
      </c>
      <c r="AL917" s="6">
        <v>0</v>
      </c>
      <c r="AM917" s="6">
        <v>0</v>
      </c>
      <c r="AN917" s="6">
        <v>54</v>
      </c>
      <c r="AO917" s="6">
        <v>0</v>
      </c>
      <c r="AP917" s="6">
        <v>0</v>
      </c>
      <c r="AQ917" s="6">
        <v>3</v>
      </c>
      <c r="AR917" s="6">
        <v>10</v>
      </c>
      <c r="AS917" s="6">
        <v>15.384615384615385</v>
      </c>
      <c r="AT917" s="138">
        <v>0</v>
      </c>
      <c r="AU917" s="138">
        <v>0</v>
      </c>
      <c r="AV917" s="138">
        <v>0</v>
      </c>
      <c r="AW917" s="138">
        <v>0</v>
      </c>
      <c r="AX917" s="138">
        <v>0</v>
      </c>
      <c r="AY917" s="6">
        <v>52.631578947368418</v>
      </c>
      <c r="AZ917" s="6">
        <v>0</v>
      </c>
      <c r="BA917" s="6">
        <v>0</v>
      </c>
      <c r="BB917" s="6">
        <v>0</v>
      </c>
      <c r="BC917" s="6">
        <v>13</v>
      </c>
      <c r="BD917" s="6">
        <v>19.402985074626866</v>
      </c>
      <c r="BE917" s="6">
        <v>0</v>
      </c>
      <c r="BF917" s="6">
        <v>0</v>
      </c>
      <c r="BG917" s="6">
        <v>5</v>
      </c>
      <c r="BH917" s="6">
        <v>10.869565217391305</v>
      </c>
      <c r="BI917" s="6">
        <v>10</v>
      </c>
      <c r="BJ917" s="6">
        <v>100</v>
      </c>
      <c r="BK917" s="6">
        <v>6</v>
      </c>
    </row>
    <row r="918" spans="1:63" x14ac:dyDescent="0.35">
      <c r="A918" s="28">
        <v>912</v>
      </c>
      <c r="C918" s="18" t="s">
        <v>22</v>
      </c>
      <c r="D918" s="15">
        <v>165</v>
      </c>
      <c r="E918" s="19">
        <v>8</v>
      </c>
      <c r="F918" s="19">
        <v>15</v>
      </c>
      <c r="G918" s="19">
        <v>31</v>
      </c>
      <c r="H918" s="19">
        <v>116</v>
      </c>
      <c r="I918" s="19">
        <v>7</v>
      </c>
      <c r="J918" s="20">
        <v>41.212121212121211</v>
      </c>
      <c r="K918" s="20">
        <v>4</v>
      </c>
      <c r="L918" s="20">
        <v>4.6511627906976747</v>
      </c>
      <c r="M918" s="19">
        <v>0</v>
      </c>
      <c r="N918" s="20">
        <v>0</v>
      </c>
      <c r="O918" s="20">
        <v>0</v>
      </c>
      <c r="P918" s="20">
        <v>0</v>
      </c>
      <c r="Q918" s="20">
        <v>2.0689655172413794</v>
      </c>
      <c r="R918" s="19">
        <v>0</v>
      </c>
      <c r="S918" s="20">
        <v>0</v>
      </c>
      <c r="T918" s="19">
        <v>0</v>
      </c>
      <c r="U918" s="20">
        <v>0</v>
      </c>
      <c r="V918" s="19">
        <v>0</v>
      </c>
      <c r="W918" s="118">
        <v>0</v>
      </c>
      <c r="X918" s="118">
        <v>0</v>
      </c>
      <c r="Y918" s="118">
        <v>0</v>
      </c>
      <c r="Z918" s="20">
        <v>12.048192771084338</v>
      </c>
      <c r="AA918" s="20">
        <v>73.493975903614455</v>
      </c>
      <c r="AB918" s="19">
        <v>13</v>
      </c>
      <c r="AC918" s="20">
        <v>11.403508771929824</v>
      </c>
      <c r="AD918" s="20">
        <v>80.327868852459019</v>
      </c>
      <c r="AE918" s="20">
        <v>63.157894736842103</v>
      </c>
      <c r="AF918" s="20">
        <v>68.571428571428569</v>
      </c>
      <c r="AG918" s="20">
        <v>77.108433734939766</v>
      </c>
      <c r="AH918" s="20">
        <v>26.041666666666668</v>
      </c>
      <c r="AI918" s="20">
        <v>31.25</v>
      </c>
      <c r="AJ918" s="3">
        <v>579.41176470588232</v>
      </c>
      <c r="AK918" s="6">
        <v>3</v>
      </c>
      <c r="AL918" s="6">
        <v>6</v>
      </c>
      <c r="AM918" s="6">
        <v>30</v>
      </c>
      <c r="AN918" s="6">
        <v>104</v>
      </c>
      <c r="AO918" s="6">
        <v>0</v>
      </c>
      <c r="AP918" s="6">
        <v>0</v>
      </c>
      <c r="AQ918" s="6">
        <v>19</v>
      </c>
      <c r="AR918" s="6">
        <v>63</v>
      </c>
      <c r="AS918" s="6">
        <v>38.181818181818187</v>
      </c>
      <c r="AT918" s="138">
        <v>0</v>
      </c>
      <c r="AU918" s="138">
        <v>0</v>
      </c>
      <c r="AV918" s="138">
        <v>5</v>
      </c>
      <c r="AW918" s="138">
        <v>2</v>
      </c>
      <c r="AX918" s="138">
        <v>7</v>
      </c>
      <c r="AY918" s="6">
        <v>67.251461988304101</v>
      </c>
      <c r="AZ918" s="6">
        <v>0</v>
      </c>
      <c r="BA918" s="6">
        <v>0</v>
      </c>
      <c r="BB918" s="6">
        <v>0</v>
      </c>
      <c r="BC918" s="6">
        <v>7</v>
      </c>
      <c r="BD918" s="6">
        <v>4.3209876543209873</v>
      </c>
      <c r="BE918" s="6">
        <v>0</v>
      </c>
      <c r="BF918" s="6">
        <v>0</v>
      </c>
      <c r="BG918" s="6">
        <v>5</v>
      </c>
      <c r="BH918" s="6">
        <v>4.3859649122807012</v>
      </c>
      <c r="BI918" s="6">
        <v>0</v>
      </c>
      <c r="BJ918" s="6">
        <v>0</v>
      </c>
      <c r="BK918" s="6">
        <v>31</v>
      </c>
    </row>
    <row r="919" spans="1:63" x14ac:dyDescent="0.35">
      <c r="A919" s="28">
        <v>913</v>
      </c>
      <c r="C919" s="18" t="s">
        <v>134</v>
      </c>
      <c r="D919" s="15">
        <v>88</v>
      </c>
      <c r="E919" s="19">
        <v>3</v>
      </c>
      <c r="F919" s="19">
        <v>5</v>
      </c>
      <c r="G919" s="19">
        <v>0</v>
      </c>
      <c r="H919" s="19">
        <v>60</v>
      </c>
      <c r="I919" s="19">
        <v>23</v>
      </c>
      <c r="J919" s="20">
        <v>48.863636363636367</v>
      </c>
      <c r="K919" s="20">
        <v>0</v>
      </c>
      <c r="L919" s="20">
        <v>0</v>
      </c>
      <c r="M919" s="19">
        <v>0</v>
      </c>
      <c r="N919" s="20">
        <v>0</v>
      </c>
      <c r="O919" s="20">
        <v>4</v>
      </c>
      <c r="P919" s="20">
        <v>100</v>
      </c>
      <c r="Q919" s="20">
        <v>20.779220779220779</v>
      </c>
      <c r="R919" s="19">
        <v>0</v>
      </c>
      <c r="S919" s="20">
        <v>0</v>
      </c>
      <c r="T919" s="19">
        <v>0</v>
      </c>
      <c r="U919" s="20">
        <v>0</v>
      </c>
      <c r="V919" s="19">
        <v>0</v>
      </c>
      <c r="W919" s="118">
        <v>0</v>
      </c>
      <c r="X919" s="118">
        <v>0</v>
      </c>
      <c r="Y919" s="118">
        <v>0</v>
      </c>
      <c r="Z919" s="20">
        <v>0</v>
      </c>
      <c r="AA919" s="20">
        <v>60.714285714285708</v>
      </c>
      <c r="AB919" s="19">
        <v>0</v>
      </c>
      <c r="AC919" s="20">
        <v>0</v>
      </c>
      <c r="AD919" s="20">
        <v>58.064516129032263</v>
      </c>
      <c r="AE919" s="20">
        <v>62.962962962962962</v>
      </c>
      <c r="AF919" s="20">
        <v>50</v>
      </c>
      <c r="AG919" s="20">
        <v>67.307692307692307</v>
      </c>
      <c r="AH919" s="20">
        <v>40.476190476190474</v>
      </c>
      <c r="AI919" s="20">
        <v>42.857142857142854</v>
      </c>
      <c r="AJ919" s="3">
        <v>564.28571428571422</v>
      </c>
      <c r="AK919" s="6">
        <v>0</v>
      </c>
      <c r="AL919" s="6">
        <v>50</v>
      </c>
      <c r="AM919" s="6">
        <v>0</v>
      </c>
      <c r="AN919" s="6">
        <v>10</v>
      </c>
      <c r="AO919" s="6">
        <v>0</v>
      </c>
      <c r="AP919" s="6">
        <v>0</v>
      </c>
      <c r="AQ919" s="6">
        <v>22</v>
      </c>
      <c r="AR919" s="6">
        <v>10</v>
      </c>
      <c r="AS919" s="6">
        <v>11.627906976744185</v>
      </c>
      <c r="AT919" s="138">
        <v>0</v>
      </c>
      <c r="AU919" s="138">
        <v>0</v>
      </c>
      <c r="AV919" s="138">
        <v>0</v>
      </c>
      <c r="AW919" s="138">
        <v>0</v>
      </c>
      <c r="AX919" s="138">
        <v>0</v>
      </c>
      <c r="AY919" s="6">
        <v>32.142857142857146</v>
      </c>
      <c r="AZ919" s="6">
        <v>0</v>
      </c>
      <c r="BA919" s="6">
        <v>0</v>
      </c>
      <c r="BB919" s="6">
        <v>4</v>
      </c>
      <c r="BC919" s="6">
        <v>12</v>
      </c>
      <c r="BD919" s="6">
        <v>13.636363636363635</v>
      </c>
      <c r="BE919" s="6">
        <v>0</v>
      </c>
      <c r="BF919" s="6">
        <v>0</v>
      </c>
      <c r="BG919" s="6">
        <v>5</v>
      </c>
      <c r="BH919" s="6">
        <v>8.7719298245614024</v>
      </c>
      <c r="BI919" s="6">
        <v>3</v>
      </c>
      <c r="BJ919" s="6">
        <v>23.076923076923077</v>
      </c>
      <c r="BK919" s="6">
        <v>0</v>
      </c>
    </row>
    <row r="920" spans="1:63" x14ac:dyDescent="0.35">
      <c r="A920" s="28">
        <v>914</v>
      </c>
      <c r="C920" s="18" t="s">
        <v>137</v>
      </c>
      <c r="D920" s="15">
        <v>179</v>
      </c>
      <c r="E920" s="19">
        <v>0</v>
      </c>
      <c r="F920" s="19">
        <v>13</v>
      </c>
      <c r="G920" s="19">
        <v>27</v>
      </c>
      <c r="H920" s="19">
        <v>108</v>
      </c>
      <c r="I920" s="19">
        <v>28</v>
      </c>
      <c r="J920" s="20">
        <v>51.955307262569825</v>
      </c>
      <c r="K920" s="20">
        <v>5</v>
      </c>
      <c r="L920" s="20">
        <v>6.5789473684210522</v>
      </c>
      <c r="M920" s="19">
        <v>0</v>
      </c>
      <c r="N920" s="20">
        <v>0</v>
      </c>
      <c r="O920" s="20">
        <v>17</v>
      </c>
      <c r="P920" s="20">
        <v>100</v>
      </c>
      <c r="Q920" s="20">
        <v>34.640522875816991</v>
      </c>
      <c r="R920" s="19">
        <v>9</v>
      </c>
      <c r="S920" s="20">
        <v>64.285714285714292</v>
      </c>
      <c r="T920" s="19">
        <v>0</v>
      </c>
      <c r="U920" s="20">
        <v>0</v>
      </c>
      <c r="V920" s="19">
        <v>0</v>
      </c>
      <c r="W920" s="118">
        <v>0</v>
      </c>
      <c r="X920" s="118">
        <v>0</v>
      </c>
      <c r="Y920" s="118">
        <v>0</v>
      </c>
      <c r="Z920" s="20">
        <v>20.8955223880597</v>
      </c>
      <c r="AA920" s="20">
        <v>49.253731343283583</v>
      </c>
      <c r="AB920" s="19">
        <v>9</v>
      </c>
      <c r="AC920" s="20">
        <v>10.843373493975903</v>
      </c>
      <c r="AD920" s="20">
        <v>78.260869565217391</v>
      </c>
      <c r="AE920" s="20">
        <v>48.275862068965516</v>
      </c>
      <c r="AF920" s="20">
        <v>29.411764705882355</v>
      </c>
      <c r="AG920" s="20">
        <v>67.123287671232873</v>
      </c>
      <c r="AH920" s="20">
        <v>34.782608695652172</v>
      </c>
      <c r="AI920" s="20">
        <v>53.623188405797109</v>
      </c>
      <c r="AJ920" s="3">
        <v>500</v>
      </c>
      <c r="AK920" s="6">
        <v>52</v>
      </c>
      <c r="AL920" s="6">
        <v>107</v>
      </c>
      <c r="AM920" s="6">
        <v>0</v>
      </c>
      <c r="AN920" s="6">
        <v>4</v>
      </c>
      <c r="AO920" s="6">
        <v>0</v>
      </c>
      <c r="AP920" s="6">
        <v>0</v>
      </c>
      <c r="AQ920" s="6">
        <v>17</v>
      </c>
      <c r="AR920" s="6">
        <v>61</v>
      </c>
      <c r="AS920" s="6">
        <v>36.30952380952381</v>
      </c>
      <c r="AT920" s="138">
        <v>4</v>
      </c>
      <c r="AU920" s="138">
        <v>7</v>
      </c>
      <c r="AV920" s="138">
        <v>1</v>
      </c>
      <c r="AW920" s="138">
        <v>0</v>
      </c>
      <c r="AX920" s="138">
        <v>12</v>
      </c>
      <c r="AY920" s="6">
        <v>58.441558441558442</v>
      </c>
      <c r="AZ920" s="6">
        <v>0</v>
      </c>
      <c r="BA920" s="6">
        <v>0</v>
      </c>
      <c r="BB920" s="6">
        <v>0</v>
      </c>
      <c r="BC920" s="6">
        <v>47</v>
      </c>
      <c r="BD920" s="6">
        <v>26.40449438202247</v>
      </c>
      <c r="BE920" s="6">
        <v>9</v>
      </c>
      <c r="BF920" s="6">
        <v>32.142857142857146</v>
      </c>
      <c r="BG920" s="6">
        <v>33</v>
      </c>
      <c r="BH920" s="6">
        <v>30.275229357798167</v>
      </c>
      <c r="BI920" s="6">
        <v>8</v>
      </c>
      <c r="BJ920" s="6">
        <v>23.52941176470588</v>
      </c>
      <c r="BK920" s="6">
        <v>27</v>
      </c>
    </row>
    <row r="921" spans="1:63" x14ac:dyDescent="0.35">
      <c r="A921" s="28">
        <v>915</v>
      </c>
      <c r="C921" s="18" t="s">
        <v>16</v>
      </c>
      <c r="D921" s="15">
        <v>453</v>
      </c>
      <c r="E921" s="19">
        <v>0</v>
      </c>
      <c r="F921" s="19">
        <v>0</v>
      </c>
      <c r="G921" s="19">
        <v>24</v>
      </c>
      <c r="H921" s="19">
        <v>346</v>
      </c>
      <c r="I921" s="19">
        <v>88</v>
      </c>
      <c r="J921" s="20">
        <v>56.29139072847682</v>
      </c>
      <c r="K921" s="20">
        <v>11</v>
      </c>
      <c r="L921" s="20">
        <v>9.0163934426229506</v>
      </c>
      <c r="M921" s="19">
        <v>0</v>
      </c>
      <c r="N921" s="20">
        <v>0</v>
      </c>
      <c r="O921" s="20">
        <v>35</v>
      </c>
      <c r="P921" s="20">
        <v>91.666666666666657</v>
      </c>
      <c r="Q921" s="20">
        <v>53.167420814479641</v>
      </c>
      <c r="R921" s="19">
        <v>0</v>
      </c>
      <c r="S921" s="20">
        <v>0</v>
      </c>
      <c r="T921" s="19">
        <v>0</v>
      </c>
      <c r="U921" s="20">
        <v>0</v>
      </c>
      <c r="V921" s="19">
        <v>0</v>
      </c>
      <c r="W921" s="118">
        <v>0</v>
      </c>
      <c r="X921" s="118">
        <v>0</v>
      </c>
      <c r="Y921" s="118">
        <v>0</v>
      </c>
      <c r="Z921" s="20">
        <v>14.87603305785124</v>
      </c>
      <c r="AA921" s="20">
        <v>38.016528925619838</v>
      </c>
      <c r="AB921" s="19">
        <v>20</v>
      </c>
      <c r="AC921" s="20">
        <v>8.5836909871244629</v>
      </c>
      <c r="AD921" s="20">
        <v>72.368421052631575</v>
      </c>
      <c r="AE921" s="20">
        <v>51.794871794871803</v>
      </c>
      <c r="AF921" s="20">
        <v>44.444444444444443</v>
      </c>
      <c r="AG921" s="20">
        <v>62.732919254658384</v>
      </c>
      <c r="AH921" s="20">
        <v>47.142857142857139</v>
      </c>
      <c r="AI921" s="20">
        <v>27.142857142857142</v>
      </c>
      <c r="AJ921" s="3">
        <v>454.05405405405406</v>
      </c>
      <c r="AK921" s="6">
        <v>266</v>
      </c>
      <c r="AL921" s="6">
        <v>55</v>
      </c>
      <c r="AM921" s="6">
        <v>0</v>
      </c>
      <c r="AN921" s="6">
        <v>0</v>
      </c>
      <c r="AO921" s="6">
        <v>0</v>
      </c>
      <c r="AP921" s="6">
        <v>5</v>
      </c>
      <c r="AQ921" s="6">
        <v>105</v>
      </c>
      <c r="AR921" s="6">
        <v>23</v>
      </c>
      <c r="AS921" s="6">
        <v>5.2511415525114149</v>
      </c>
      <c r="AT921" s="138">
        <v>2</v>
      </c>
      <c r="AU921" s="138">
        <v>0</v>
      </c>
      <c r="AV921" s="138">
        <v>0</v>
      </c>
      <c r="AW921" s="138">
        <v>0</v>
      </c>
      <c r="AX921" s="138">
        <v>2</v>
      </c>
      <c r="AY921" s="6">
        <v>18.863636363636363</v>
      </c>
      <c r="AZ921" s="6">
        <v>0</v>
      </c>
      <c r="BA921" s="6">
        <v>0</v>
      </c>
      <c r="BB921" s="6">
        <v>6</v>
      </c>
      <c r="BC921" s="6">
        <v>186</v>
      </c>
      <c r="BD921" s="6">
        <v>40.879120879120876</v>
      </c>
      <c r="BE921" s="6">
        <v>0</v>
      </c>
      <c r="BF921" s="6">
        <v>0</v>
      </c>
      <c r="BG921" s="6">
        <v>114</v>
      </c>
      <c r="BH921" s="6">
        <v>33.431085043988269</v>
      </c>
      <c r="BI921" s="6">
        <v>69</v>
      </c>
      <c r="BJ921" s="6">
        <v>77.528089887640448</v>
      </c>
      <c r="BK921" s="6">
        <v>24</v>
      </c>
    </row>
    <row r="922" spans="1:63" x14ac:dyDescent="0.35">
      <c r="A922" s="28">
        <v>916</v>
      </c>
      <c r="C922" s="18" t="s">
        <v>138</v>
      </c>
      <c r="D922" s="15">
        <v>18625</v>
      </c>
      <c r="E922" s="19">
        <v>288</v>
      </c>
      <c r="F922" s="19">
        <v>907</v>
      </c>
      <c r="G922" s="19">
        <v>4016</v>
      </c>
      <c r="H922" s="19">
        <v>12202</v>
      </c>
      <c r="I922" s="19">
        <v>1493</v>
      </c>
      <c r="J922" s="20">
        <v>55.312751677852347</v>
      </c>
      <c r="K922" s="20">
        <v>400</v>
      </c>
      <c r="L922" s="20">
        <v>4.9541738915035918</v>
      </c>
      <c r="M922" s="19">
        <v>22</v>
      </c>
      <c r="N922" s="20">
        <v>1.1789924973204717</v>
      </c>
      <c r="O922" s="20">
        <v>1007</v>
      </c>
      <c r="P922" s="20">
        <v>85.798816568047343</v>
      </c>
      <c r="Q922" s="20">
        <v>8.7679962237432143</v>
      </c>
      <c r="R922" s="19">
        <v>103</v>
      </c>
      <c r="S922" s="20">
        <v>3.7237888647866959</v>
      </c>
      <c r="T922" s="19">
        <v>77</v>
      </c>
      <c r="U922" s="20">
        <v>5.6163384390955509</v>
      </c>
      <c r="V922" s="19">
        <v>84</v>
      </c>
      <c r="W922" s="118">
        <v>6.1628760088041084</v>
      </c>
      <c r="X922" s="118">
        <v>160</v>
      </c>
      <c r="Y922" s="118">
        <v>5.8672533920058676</v>
      </c>
      <c r="Z922" s="20">
        <v>12.998874014762919</v>
      </c>
      <c r="AA922" s="20">
        <v>66.533216564493941</v>
      </c>
      <c r="AB922" s="19">
        <v>1092</v>
      </c>
      <c r="AC922" s="20">
        <v>11.968434896975012</v>
      </c>
      <c r="AD922" s="20">
        <v>70.394098233352736</v>
      </c>
      <c r="AE922" s="20">
        <v>54.672763646756216</v>
      </c>
      <c r="AF922" s="20">
        <v>41.954590325765054</v>
      </c>
      <c r="AG922" s="20">
        <v>69.787478460654796</v>
      </c>
      <c r="AH922" s="20">
        <v>22.174189446916721</v>
      </c>
      <c r="AI922" s="20">
        <v>44.856961220597583</v>
      </c>
      <c r="AJ922" s="3">
        <v>340.11931394481729</v>
      </c>
      <c r="AK922" s="6">
        <v>1743</v>
      </c>
      <c r="AL922" s="6">
        <v>1859</v>
      </c>
      <c r="AM922" s="6">
        <v>3</v>
      </c>
      <c r="AN922" s="6">
        <v>35</v>
      </c>
      <c r="AO922" s="6">
        <v>0</v>
      </c>
      <c r="AP922" s="6">
        <v>23</v>
      </c>
      <c r="AQ922" s="6">
        <v>14295</v>
      </c>
      <c r="AR922" s="6">
        <v>6518</v>
      </c>
      <c r="AS922" s="6">
        <v>36.752184945023963</v>
      </c>
      <c r="AT922" s="138">
        <v>258</v>
      </c>
      <c r="AU922" s="138">
        <v>0</v>
      </c>
      <c r="AV922" s="138">
        <v>177</v>
      </c>
      <c r="AW922" s="138">
        <v>233</v>
      </c>
      <c r="AX922" s="138">
        <v>668</v>
      </c>
      <c r="AY922" s="6">
        <v>35.233990828222552</v>
      </c>
      <c r="AZ922" s="6">
        <v>18</v>
      </c>
      <c r="BA922" s="6">
        <v>0.22446689113355783</v>
      </c>
      <c r="BB922" s="6">
        <v>150</v>
      </c>
      <c r="BC922" s="6">
        <v>6141</v>
      </c>
      <c r="BD922" s="6">
        <v>33.096200485044463</v>
      </c>
      <c r="BE922" s="6">
        <v>895</v>
      </c>
      <c r="BF922" s="6">
        <v>22.363818090954524</v>
      </c>
      <c r="BG922" s="6">
        <v>3748</v>
      </c>
      <c r="BH922" s="6">
        <v>30.784394250513348</v>
      </c>
      <c r="BI922" s="6">
        <v>1200</v>
      </c>
      <c r="BJ922" s="6">
        <v>81.026333558406478</v>
      </c>
      <c r="BK922" s="6">
        <v>4016</v>
      </c>
    </row>
    <row r="923" spans="1:63" x14ac:dyDescent="0.35">
      <c r="A923" s="28">
        <v>917</v>
      </c>
      <c r="C923" s="18" t="s">
        <v>2</v>
      </c>
      <c r="D923" s="15">
        <v>3</v>
      </c>
      <c r="E923" s="19">
        <v>0</v>
      </c>
      <c r="F923" s="19">
        <v>0</v>
      </c>
      <c r="G923" s="19">
        <v>0</v>
      </c>
      <c r="H923" s="19">
        <v>3</v>
      </c>
      <c r="I923" s="19">
        <v>0</v>
      </c>
      <c r="J923" s="20">
        <v>0</v>
      </c>
      <c r="K923" s="20">
        <v>0</v>
      </c>
      <c r="L923" s="20">
        <v>0</v>
      </c>
      <c r="M923" s="19">
        <v>0</v>
      </c>
      <c r="N923" s="20">
        <v>0</v>
      </c>
      <c r="O923" s="20">
        <v>0</v>
      </c>
      <c r="P923" s="20">
        <v>0</v>
      </c>
      <c r="Q923" s="20">
        <v>100</v>
      </c>
      <c r="R923" s="19">
        <v>0</v>
      </c>
      <c r="S923" s="20">
        <v>0</v>
      </c>
      <c r="T923" s="19">
        <v>0</v>
      </c>
      <c r="U923" s="20">
        <v>0</v>
      </c>
      <c r="V923" s="19">
        <v>0</v>
      </c>
      <c r="W923" s="118">
        <v>0</v>
      </c>
      <c r="X923" s="118">
        <v>0</v>
      </c>
      <c r="Y923" s="118">
        <v>0</v>
      </c>
      <c r="Z923" s="20">
        <v>100</v>
      </c>
      <c r="AA923" s="20">
        <v>0</v>
      </c>
      <c r="AB923" s="19">
        <v>0</v>
      </c>
      <c r="AC923" s="20">
        <v>0</v>
      </c>
      <c r="AD923" s="20">
        <v>100</v>
      </c>
      <c r="AE923" s="20">
        <v>0</v>
      </c>
      <c r="AF923" s="20">
        <v>0</v>
      </c>
      <c r="AG923" s="20">
        <v>100</v>
      </c>
      <c r="AH923" s="20">
        <v>0</v>
      </c>
      <c r="AI923" s="20">
        <v>0</v>
      </c>
      <c r="AJ923" s="3">
        <v>0</v>
      </c>
      <c r="AK923" s="6">
        <v>0</v>
      </c>
      <c r="AL923" s="6">
        <v>3</v>
      </c>
      <c r="AM923" s="6">
        <v>0</v>
      </c>
      <c r="AN923" s="6">
        <v>0</v>
      </c>
      <c r="AO923" s="6">
        <v>0</v>
      </c>
      <c r="AP923" s="6">
        <v>0</v>
      </c>
      <c r="AQ923" s="6">
        <v>0</v>
      </c>
      <c r="AR923" s="6">
        <v>0</v>
      </c>
      <c r="AS923" s="6">
        <v>0</v>
      </c>
      <c r="AT923" s="138"/>
      <c r="AU923" s="138"/>
      <c r="AV923" s="138"/>
      <c r="AW923" s="138"/>
      <c r="AX923" s="138"/>
      <c r="AY923" s="6">
        <v>0</v>
      </c>
      <c r="AZ923" s="6">
        <v>0</v>
      </c>
      <c r="BA923" s="6">
        <v>0</v>
      </c>
      <c r="BB923" s="6">
        <v>0</v>
      </c>
      <c r="BC923" s="6">
        <v>0</v>
      </c>
      <c r="BD923" s="6">
        <v>0</v>
      </c>
      <c r="BE923" s="6">
        <v>0</v>
      </c>
      <c r="BF923" s="6">
        <v>0</v>
      </c>
      <c r="BG923" s="6">
        <v>0</v>
      </c>
      <c r="BH923" s="6">
        <v>0</v>
      </c>
      <c r="BI923" s="6">
        <v>0</v>
      </c>
      <c r="BJ923" s="6">
        <v>0</v>
      </c>
      <c r="BK923" s="6">
        <v>0</v>
      </c>
    </row>
    <row r="924" spans="1:63" x14ac:dyDescent="0.35">
      <c r="A924" s="28">
        <v>918</v>
      </c>
      <c r="C924" s="18" t="s">
        <v>6</v>
      </c>
      <c r="D924" s="15">
        <v>224</v>
      </c>
      <c r="E924" s="19">
        <v>0</v>
      </c>
      <c r="F924" s="19">
        <v>0</v>
      </c>
      <c r="G924" s="19">
        <v>5</v>
      </c>
      <c r="H924" s="19">
        <v>77</v>
      </c>
      <c r="I924" s="19">
        <v>142</v>
      </c>
      <c r="J924" s="20">
        <v>54.017857142857139</v>
      </c>
      <c r="K924" s="20">
        <v>0</v>
      </c>
      <c r="L924" s="20">
        <v>0</v>
      </c>
      <c r="M924" s="19">
        <v>0</v>
      </c>
      <c r="N924" s="20">
        <v>0</v>
      </c>
      <c r="O924" s="20">
        <v>19</v>
      </c>
      <c r="P924" s="20">
        <v>70.588235294117652</v>
      </c>
      <c r="Q924" s="20">
        <v>42.639593908629443</v>
      </c>
      <c r="R924" s="19">
        <v>0</v>
      </c>
      <c r="S924" s="20">
        <v>0</v>
      </c>
      <c r="T924" s="19">
        <v>0</v>
      </c>
      <c r="U924" s="20">
        <v>0</v>
      </c>
      <c r="V924" s="19">
        <v>0</v>
      </c>
      <c r="W924" s="118">
        <v>0</v>
      </c>
      <c r="X924" s="118">
        <v>0</v>
      </c>
      <c r="Y924" s="118">
        <v>0</v>
      </c>
      <c r="Z924" s="20">
        <v>33.333333333333329</v>
      </c>
      <c r="AA924" s="20">
        <v>40</v>
      </c>
      <c r="AB924" s="19">
        <v>4</v>
      </c>
      <c r="AC924" s="20">
        <v>7.0175438596491224</v>
      </c>
      <c r="AD924" s="20">
        <v>73.529411764705884</v>
      </c>
      <c r="AE924" s="20">
        <v>76.923076923076934</v>
      </c>
      <c r="AF924" s="20">
        <v>0</v>
      </c>
      <c r="AG924" s="20">
        <v>68.493150684931507</v>
      </c>
      <c r="AH924" s="20">
        <v>47.368421052631575</v>
      </c>
      <c r="AI924" s="20">
        <v>28.07017543859649</v>
      </c>
      <c r="AJ924" s="3">
        <v>424</v>
      </c>
      <c r="AK924" s="6">
        <v>0</v>
      </c>
      <c r="AL924" s="6">
        <v>190</v>
      </c>
      <c r="AM924" s="6">
        <v>0</v>
      </c>
      <c r="AN924" s="6">
        <v>0</v>
      </c>
      <c r="AO924" s="6">
        <v>0</v>
      </c>
      <c r="AP924" s="6">
        <v>0</v>
      </c>
      <c r="AQ924" s="6">
        <v>20</v>
      </c>
      <c r="AR924" s="6">
        <v>0</v>
      </c>
      <c r="AS924" s="6">
        <v>0</v>
      </c>
      <c r="AT924" s="138">
        <v>0</v>
      </c>
      <c r="AU924" s="138">
        <v>0</v>
      </c>
      <c r="AV924" s="138">
        <v>0</v>
      </c>
      <c r="AW924" s="138">
        <v>0</v>
      </c>
      <c r="AX924" s="138">
        <v>0</v>
      </c>
      <c r="AY924" s="6">
        <v>7.0351758793969852</v>
      </c>
      <c r="AZ924" s="6">
        <v>0</v>
      </c>
      <c r="BA924" s="6">
        <v>0</v>
      </c>
      <c r="BB924" s="6">
        <v>29</v>
      </c>
      <c r="BC924" s="6">
        <v>25</v>
      </c>
      <c r="BD924" s="6">
        <v>12.077294685990339</v>
      </c>
      <c r="BE924" s="6">
        <v>0</v>
      </c>
      <c r="BF924" s="6">
        <v>0</v>
      </c>
      <c r="BG924" s="6">
        <v>3</v>
      </c>
      <c r="BH924" s="6">
        <v>3.8461538461538463</v>
      </c>
      <c r="BI924" s="6">
        <v>29</v>
      </c>
      <c r="BJ924" s="6">
        <v>21.167883211678831</v>
      </c>
      <c r="BK924" s="6">
        <v>5</v>
      </c>
    </row>
    <row r="925" spans="1:63" x14ac:dyDescent="0.35">
      <c r="A925" s="28">
        <v>919</v>
      </c>
      <c r="C925" s="18" t="s">
        <v>10</v>
      </c>
      <c r="D925" s="15">
        <v>293</v>
      </c>
      <c r="E925" s="19">
        <v>6</v>
      </c>
      <c r="F925" s="19">
        <v>14</v>
      </c>
      <c r="G925" s="19">
        <v>13</v>
      </c>
      <c r="H925" s="19">
        <v>127</v>
      </c>
      <c r="I925" s="19">
        <v>139</v>
      </c>
      <c r="J925" s="20">
        <v>49.488054607508531</v>
      </c>
      <c r="K925" s="20">
        <v>0</v>
      </c>
      <c r="L925" s="20">
        <v>0</v>
      </c>
      <c r="M925" s="19">
        <v>0</v>
      </c>
      <c r="N925" s="20">
        <v>0</v>
      </c>
      <c r="O925" s="20">
        <v>14</v>
      </c>
      <c r="P925" s="20">
        <v>75</v>
      </c>
      <c r="Q925" s="20">
        <v>20.817843866171003</v>
      </c>
      <c r="R925" s="19">
        <v>0</v>
      </c>
      <c r="S925" s="20">
        <v>0</v>
      </c>
      <c r="T925" s="19">
        <v>0</v>
      </c>
      <c r="U925" s="20">
        <v>0</v>
      </c>
      <c r="V925" s="19">
        <v>0</v>
      </c>
      <c r="W925" s="118">
        <v>0</v>
      </c>
      <c r="X925" s="118">
        <v>0</v>
      </c>
      <c r="Y925" s="118">
        <v>0</v>
      </c>
      <c r="Z925" s="20">
        <v>0</v>
      </c>
      <c r="AA925" s="20">
        <v>93.023255813953483</v>
      </c>
      <c r="AB925" s="19">
        <v>10</v>
      </c>
      <c r="AC925" s="20">
        <v>9.9009900990099009</v>
      </c>
      <c r="AD925" s="20">
        <v>84.285714285714292</v>
      </c>
      <c r="AE925" s="20">
        <v>50.877192982456144</v>
      </c>
      <c r="AF925" s="20">
        <v>62.962962962962962</v>
      </c>
      <c r="AG925" s="20">
        <v>70.114942528735639</v>
      </c>
      <c r="AH925" s="20">
        <v>7.4074074074074066</v>
      </c>
      <c r="AI925" s="20">
        <v>56.79012345679012</v>
      </c>
      <c r="AJ925" s="3">
        <v>453.84615384615387</v>
      </c>
      <c r="AK925" s="6">
        <v>0</v>
      </c>
      <c r="AL925" s="6">
        <v>236</v>
      </c>
      <c r="AM925" s="6">
        <v>0</v>
      </c>
      <c r="AN925" s="6">
        <v>20</v>
      </c>
      <c r="AO925" s="6">
        <v>7</v>
      </c>
      <c r="AP925" s="6">
        <v>0</v>
      </c>
      <c r="AQ925" s="6">
        <v>21</v>
      </c>
      <c r="AR925" s="6">
        <v>37</v>
      </c>
      <c r="AS925" s="6">
        <v>13.028169014084506</v>
      </c>
      <c r="AT925" s="138">
        <v>0</v>
      </c>
      <c r="AU925" s="138">
        <v>0</v>
      </c>
      <c r="AV925" s="138">
        <v>0</v>
      </c>
      <c r="AW925" s="138">
        <v>2</v>
      </c>
      <c r="AX925" s="138">
        <v>2</v>
      </c>
      <c r="AY925" s="6">
        <v>28.735632183908045</v>
      </c>
      <c r="AZ925" s="6">
        <v>0</v>
      </c>
      <c r="BA925" s="6">
        <v>0</v>
      </c>
      <c r="BB925" s="6">
        <v>30</v>
      </c>
      <c r="BC925" s="6">
        <v>12</v>
      </c>
      <c r="BD925" s="6">
        <v>4.1237113402061851</v>
      </c>
      <c r="BE925" s="6">
        <v>0</v>
      </c>
      <c r="BF925" s="6">
        <v>0</v>
      </c>
      <c r="BG925" s="6">
        <v>0</v>
      </c>
      <c r="BH925" s="6">
        <v>0</v>
      </c>
      <c r="BI925" s="6">
        <v>7</v>
      </c>
      <c r="BJ925" s="6">
        <v>5.1094890510948909</v>
      </c>
      <c r="BK925" s="6">
        <v>13</v>
      </c>
    </row>
    <row r="926" spans="1:63" x14ac:dyDescent="0.35">
      <c r="A926" s="28">
        <v>920</v>
      </c>
      <c r="C926" s="18" t="s">
        <v>277</v>
      </c>
      <c r="D926" s="15">
        <v>35</v>
      </c>
      <c r="E926" s="19">
        <v>4</v>
      </c>
      <c r="F926" s="19">
        <v>9</v>
      </c>
      <c r="G926" s="19">
        <v>11</v>
      </c>
      <c r="H926" s="19">
        <v>12</v>
      </c>
      <c r="I926" s="19">
        <v>0</v>
      </c>
      <c r="J926" s="20">
        <v>37.142857142857146</v>
      </c>
      <c r="K926" s="20">
        <v>3</v>
      </c>
      <c r="L926" s="20">
        <v>30</v>
      </c>
      <c r="M926" s="19">
        <v>0</v>
      </c>
      <c r="N926" s="20">
        <v>0</v>
      </c>
      <c r="O926" s="20">
        <v>5</v>
      </c>
      <c r="P926" s="20">
        <v>100</v>
      </c>
      <c r="Q926" s="20">
        <v>0</v>
      </c>
      <c r="R926" s="19">
        <v>0</v>
      </c>
      <c r="S926" s="20">
        <v>0</v>
      </c>
      <c r="T926" s="19">
        <v>0</v>
      </c>
      <c r="U926" s="20">
        <v>0</v>
      </c>
      <c r="V926" s="19">
        <v>0</v>
      </c>
      <c r="W926" s="20">
        <v>0</v>
      </c>
      <c r="X926" s="19">
        <v>0</v>
      </c>
      <c r="Y926" s="20">
        <v>0</v>
      </c>
      <c r="Z926" s="20">
        <v>0</v>
      </c>
      <c r="AA926" s="20">
        <v>50</v>
      </c>
      <c r="AB926" s="19">
        <v>6</v>
      </c>
      <c r="AC926" s="20">
        <v>27.27272727272727</v>
      </c>
      <c r="AD926" s="20">
        <v>100</v>
      </c>
      <c r="AE926" s="20">
        <v>0</v>
      </c>
      <c r="AF926" s="20">
        <v>57.142857142857139</v>
      </c>
      <c r="AG926" s="20">
        <v>100</v>
      </c>
      <c r="AH926" s="20">
        <v>36.363636363636367</v>
      </c>
      <c r="AI926" s="20">
        <v>27.27272727272727</v>
      </c>
      <c r="AJ926" s="3">
        <v>500</v>
      </c>
      <c r="AK926" s="6">
        <v>0</v>
      </c>
      <c r="AL926" s="6">
        <v>26</v>
      </c>
      <c r="AM926" s="6">
        <v>0</v>
      </c>
      <c r="AN926" s="6">
        <v>5</v>
      </c>
      <c r="AO926" s="6">
        <v>0</v>
      </c>
      <c r="AP926" s="6">
        <v>0</v>
      </c>
      <c r="AQ926" s="6">
        <v>3</v>
      </c>
      <c r="AR926" s="6">
        <v>9</v>
      </c>
      <c r="AS926" s="6">
        <v>28.125</v>
      </c>
      <c r="AT926" s="138">
        <v>0</v>
      </c>
      <c r="AU926" s="138">
        <v>2</v>
      </c>
      <c r="AV926" s="138">
        <v>0</v>
      </c>
      <c r="AW926" s="138">
        <v>0</v>
      </c>
      <c r="AX926" s="138">
        <v>2</v>
      </c>
      <c r="AY926" s="6">
        <v>65.384615384615387</v>
      </c>
      <c r="AZ926" s="6">
        <v>0</v>
      </c>
      <c r="BA926" s="6">
        <v>0</v>
      </c>
      <c r="BB926" s="6">
        <v>0</v>
      </c>
      <c r="BC926" s="6">
        <v>6</v>
      </c>
      <c r="BD926" s="6">
        <v>18.181818181818183</v>
      </c>
      <c r="BE926" s="6">
        <v>0</v>
      </c>
      <c r="BF926" s="6">
        <v>0</v>
      </c>
      <c r="BG926" s="6">
        <v>5</v>
      </c>
      <c r="BH926" s="6">
        <v>38.461538461538467</v>
      </c>
      <c r="BI926" s="6">
        <v>0</v>
      </c>
      <c r="BJ926" s="6">
        <v>0</v>
      </c>
      <c r="BK926" s="6">
        <v>11</v>
      </c>
    </row>
    <row r="927" spans="1:63" x14ac:dyDescent="0.35">
      <c r="A927" s="28">
        <v>921</v>
      </c>
      <c r="C927" s="18" t="s">
        <v>1</v>
      </c>
      <c r="D927" s="15">
        <v>274</v>
      </c>
      <c r="E927" s="19">
        <v>0</v>
      </c>
      <c r="F927" s="19">
        <v>5</v>
      </c>
      <c r="G927" s="19">
        <v>21</v>
      </c>
      <c r="H927" s="19">
        <v>190</v>
      </c>
      <c r="I927" s="19">
        <v>56</v>
      </c>
      <c r="J927" s="20">
        <v>59.12408759124088</v>
      </c>
      <c r="K927" s="20">
        <v>7</v>
      </c>
      <c r="L927" s="20">
        <v>8.8607594936708853</v>
      </c>
      <c r="M927" s="19">
        <v>0</v>
      </c>
      <c r="N927" s="20">
        <v>0</v>
      </c>
      <c r="O927" s="20">
        <v>23</v>
      </c>
      <c r="P927" s="20">
        <v>100</v>
      </c>
      <c r="Q927" s="20">
        <v>18.217054263565892</v>
      </c>
      <c r="R927" s="19">
        <v>0</v>
      </c>
      <c r="S927" s="20">
        <v>0</v>
      </c>
      <c r="T927" s="19">
        <v>0</v>
      </c>
      <c r="U927" s="20">
        <v>0</v>
      </c>
      <c r="V927" s="19">
        <v>4</v>
      </c>
      <c r="W927" s="20">
        <v>50</v>
      </c>
      <c r="X927" s="19">
        <v>4</v>
      </c>
      <c r="Y927" s="20">
        <v>40</v>
      </c>
      <c r="Z927" s="20">
        <v>27.160493827160494</v>
      </c>
      <c r="AA927" s="20">
        <v>61.728395061728392</v>
      </c>
      <c r="AB927" s="19">
        <v>16</v>
      </c>
      <c r="AC927" s="20">
        <v>9.3567251461988299</v>
      </c>
      <c r="AD927" s="20">
        <v>83.75</v>
      </c>
      <c r="AE927" s="20">
        <v>75.221238938053091</v>
      </c>
      <c r="AF927" s="20">
        <v>100</v>
      </c>
      <c r="AG927" s="20">
        <v>81.609195402298852</v>
      </c>
      <c r="AH927" s="20">
        <v>20.915032679738562</v>
      </c>
      <c r="AI927" s="20">
        <v>43.790849673202615</v>
      </c>
      <c r="AJ927" s="3">
        <v>844.82758620689651</v>
      </c>
      <c r="AK927" s="6">
        <v>0</v>
      </c>
      <c r="AL927" s="6">
        <v>61</v>
      </c>
      <c r="AM927" s="6">
        <v>127</v>
      </c>
      <c r="AN927" s="6">
        <v>25</v>
      </c>
      <c r="AO927" s="6">
        <v>0</v>
      </c>
      <c r="AP927" s="6">
        <v>6</v>
      </c>
      <c r="AQ927" s="6">
        <v>33</v>
      </c>
      <c r="AR927" s="6">
        <v>11</v>
      </c>
      <c r="AS927" s="6">
        <v>4.1353383458646613</v>
      </c>
      <c r="AT927" s="138">
        <v>0</v>
      </c>
      <c r="AU927" s="138">
        <v>0</v>
      </c>
      <c r="AV927" s="138">
        <v>0</v>
      </c>
      <c r="AW927" s="138">
        <v>0</v>
      </c>
      <c r="AX927" s="138">
        <v>0</v>
      </c>
      <c r="AY927" s="6">
        <v>30.075187969924812</v>
      </c>
      <c r="AZ927" s="6">
        <v>0</v>
      </c>
      <c r="BA927" s="6">
        <v>0</v>
      </c>
      <c r="BB927" s="6">
        <v>5</v>
      </c>
      <c r="BC927" s="6">
        <v>9</v>
      </c>
      <c r="BD927" s="6">
        <v>3.3210332103321036</v>
      </c>
      <c r="BE927" s="6">
        <v>0</v>
      </c>
      <c r="BF927" s="6">
        <v>0</v>
      </c>
      <c r="BG927" s="6">
        <v>0</v>
      </c>
      <c r="BH927" s="6">
        <v>0</v>
      </c>
      <c r="BI927" s="6">
        <v>5</v>
      </c>
      <c r="BJ927" s="6">
        <v>8.7719298245614024</v>
      </c>
      <c r="BK927" s="6">
        <v>21</v>
      </c>
    </row>
    <row r="928" spans="1:63" x14ac:dyDescent="0.35">
      <c r="A928" s="28">
        <v>922</v>
      </c>
      <c r="C928" s="18" t="s">
        <v>7</v>
      </c>
      <c r="D928" s="15">
        <v>1635</v>
      </c>
      <c r="E928" s="19">
        <v>0</v>
      </c>
      <c r="F928" s="19">
        <v>9</v>
      </c>
      <c r="G928" s="19">
        <v>8</v>
      </c>
      <c r="H928" s="19">
        <v>365</v>
      </c>
      <c r="I928" s="19">
        <v>1254</v>
      </c>
      <c r="J928" s="20">
        <v>53.883792048929671</v>
      </c>
      <c r="K928" s="20">
        <v>5</v>
      </c>
      <c r="L928" s="20">
        <v>9.6153846153846168</v>
      </c>
      <c r="M928" s="19">
        <v>0</v>
      </c>
      <c r="N928" s="20">
        <v>0</v>
      </c>
      <c r="O928" s="20">
        <v>107</v>
      </c>
      <c r="P928" s="20">
        <v>79.629629629629633</v>
      </c>
      <c r="Q928" s="20">
        <v>74.01774397972116</v>
      </c>
      <c r="R928" s="19">
        <v>0</v>
      </c>
      <c r="S928" s="20">
        <v>0</v>
      </c>
      <c r="T928" s="19">
        <v>0</v>
      </c>
      <c r="U928" s="20">
        <v>0</v>
      </c>
      <c r="V928" s="19">
        <v>0</v>
      </c>
      <c r="W928" s="20">
        <v>0</v>
      </c>
      <c r="X928" s="19">
        <v>0</v>
      </c>
      <c r="Y928" s="20">
        <v>0</v>
      </c>
      <c r="Z928" s="20">
        <v>37.209302325581397</v>
      </c>
      <c r="AA928" s="20">
        <v>37.209302325581397</v>
      </c>
      <c r="AB928" s="19">
        <v>7</v>
      </c>
      <c r="AC928" s="20">
        <v>2.8112449799196786</v>
      </c>
      <c r="AD928" s="20">
        <v>77.348066298342545</v>
      </c>
      <c r="AE928" s="20">
        <v>53.333333333333336</v>
      </c>
      <c r="AF928" s="20">
        <v>61.53846153846154</v>
      </c>
      <c r="AG928" s="20">
        <v>65.178571428571431</v>
      </c>
      <c r="AH928" s="20">
        <v>36.440677966101696</v>
      </c>
      <c r="AI928" s="20">
        <v>31.35593220338983</v>
      </c>
      <c r="AJ928" s="3">
        <v>382.14285714285711</v>
      </c>
      <c r="AK928" s="6">
        <v>0</v>
      </c>
      <c r="AL928" s="6">
        <v>1547</v>
      </c>
      <c r="AM928" s="6">
        <v>0</v>
      </c>
      <c r="AN928" s="6">
        <v>7</v>
      </c>
      <c r="AO928" s="6">
        <v>0</v>
      </c>
      <c r="AP928" s="6">
        <v>0</v>
      </c>
      <c r="AQ928" s="6">
        <v>49</v>
      </c>
      <c r="AR928" s="6">
        <v>27</v>
      </c>
      <c r="AS928" s="6">
        <v>1.6906700062617408</v>
      </c>
      <c r="AT928" s="138">
        <v>0</v>
      </c>
      <c r="AU928" s="138">
        <v>0</v>
      </c>
      <c r="AV928" s="138">
        <v>0</v>
      </c>
      <c r="AW928" s="138">
        <v>0</v>
      </c>
      <c r="AX928" s="138">
        <v>0</v>
      </c>
      <c r="AY928" s="6">
        <v>7.687420584498093</v>
      </c>
      <c r="AZ928" s="6">
        <v>0</v>
      </c>
      <c r="BA928" s="6">
        <v>0</v>
      </c>
      <c r="BB928" s="6">
        <v>220</v>
      </c>
      <c r="BC928" s="6">
        <v>539</v>
      </c>
      <c r="BD928" s="6">
        <v>33.312731767614338</v>
      </c>
      <c r="BE928" s="6">
        <v>0</v>
      </c>
      <c r="BF928" s="6">
        <v>0</v>
      </c>
      <c r="BG928" s="6">
        <v>29</v>
      </c>
      <c r="BH928" s="6">
        <v>8.0555555555555554</v>
      </c>
      <c r="BI928" s="6">
        <v>506</v>
      </c>
      <c r="BJ928" s="6">
        <v>40.642570281124499</v>
      </c>
      <c r="BK928" s="6">
        <v>8</v>
      </c>
    </row>
    <row r="929" spans="1:63" x14ac:dyDescent="0.35">
      <c r="A929" s="28">
        <v>923</v>
      </c>
      <c r="C929" s="18" t="s">
        <v>278</v>
      </c>
      <c r="D929" s="15">
        <v>2411</v>
      </c>
      <c r="E929" s="19">
        <v>34</v>
      </c>
      <c r="F929" s="19">
        <v>93</v>
      </c>
      <c r="G929" s="19">
        <v>330</v>
      </c>
      <c r="H929" s="19">
        <v>1732</v>
      </c>
      <c r="I929" s="19">
        <v>251</v>
      </c>
      <c r="J929" s="20">
        <v>50.850269597677311</v>
      </c>
      <c r="K929" s="20">
        <v>38</v>
      </c>
      <c r="L929" s="20">
        <v>3.8229376257545273</v>
      </c>
      <c r="M929" s="19">
        <v>0</v>
      </c>
      <c r="N929" s="20">
        <v>0</v>
      </c>
      <c r="O929" s="20">
        <v>106</v>
      </c>
      <c r="P929" s="20">
        <v>79.807692307692307</v>
      </c>
      <c r="Q929" s="20">
        <v>11.883408071748878</v>
      </c>
      <c r="R929" s="19">
        <v>8</v>
      </c>
      <c r="S929" s="20">
        <v>3.6866359447004609</v>
      </c>
      <c r="T929" s="19">
        <v>12</v>
      </c>
      <c r="U929" s="20">
        <v>9.67741935483871</v>
      </c>
      <c r="V929" s="19">
        <v>11</v>
      </c>
      <c r="W929" s="118">
        <v>11.956521739130435</v>
      </c>
      <c r="X929" s="118">
        <v>14</v>
      </c>
      <c r="Y929" s="118">
        <v>6.6350710900473935</v>
      </c>
      <c r="Z929" s="20">
        <v>10.761421319796954</v>
      </c>
      <c r="AA929" s="20">
        <v>68.73096446700508</v>
      </c>
      <c r="AB929" s="19">
        <v>117</v>
      </c>
      <c r="AC929" s="20">
        <v>7.7176781002638526</v>
      </c>
      <c r="AD929" s="20">
        <v>81.839904420549587</v>
      </c>
      <c r="AE929" s="20">
        <v>68.480725623582757</v>
      </c>
      <c r="AF929" s="20">
        <v>53.926701570680621</v>
      </c>
      <c r="AG929" s="20">
        <v>78.205980066445179</v>
      </c>
      <c r="AH929" s="20">
        <v>19.797687861271676</v>
      </c>
      <c r="AI929" s="20">
        <v>47.760115606936417</v>
      </c>
      <c r="AJ929" s="3">
        <v>660.07462686567169</v>
      </c>
      <c r="AK929" s="6">
        <v>173</v>
      </c>
      <c r="AL929" s="6">
        <v>875</v>
      </c>
      <c r="AM929" s="6">
        <v>3</v>
      </c>
      <c r="AN929" s="6">
        <v>0</v>
      </c>
      <c r="AO929" s="6">
        <v>0</v>
      </c>
      <c r="AP929" s="6">
        <v>10</v>
      </c>
      <c r="AQ929" s="6">
        <v>1245</v>
      </c>
      <c r="AR929" s="6">
        <v>383</v>
      </c>
      <c r="AS929" s="6">
        <v>16.284013605442176</v>
      </c>
      <c r="AT929" s="138">
        <v>9</v>
      </c>
      <c r="AU929" s="138">
        <v>0</v>
      </c>
      <c r="AV929" s="138">
        <v>6</v>
      </c>
      <c r="AW929" s="138">
        <v>8</v>
      </c>
      <c r="AX929" s="138">
        <v>23</v>
      </c>
      <c r="AY929" s="6">
        <v>29.050279329608941</v>
      </c>
      <c r="AZ929" s="6">
        <v>4</v>
      </c>
      <c r="BA929" s="6">
        <v>0.40899795501022501</v>
      </c>
      <c r="BB929" s="6">
        <v>37</v>
      </c>
      <c r="BC929" s="6">
        <v>382</v>
      </c>
      <c r="BD929" s="6">
        <v>15.903413821815155</v>
      </c>
      <c r="BE929" s="6">
        <v>45</v>
      </c>
      <c r="BF929" s="6">
        <v>13.719512195121952</v>
      </c>
      <c r="BG929" s="6">
        <v>240</v>
      </c>
      <c r="BH929" s="6">
        <v>13.856812933025402</v>
      </c>
      <c r="BI929" s="6">
        <v>82</v>
      </c>
      <c r="BJ929" s="6">
        <v>32.411067193675891</v>
      </c>
      <c r="BK929" s="6">
        <v>330</v>
      </c>
    </row>
    <row r="930" spans="1:63" x14ac:dyDescent="0.35">
      <c r="A930" s="28">
        <v>924</v>
      </c>
      <c r="C930" s="18" t="s">
        <v>23</v>
      </c>
      <c r="D930" s="15">
        <v>4938</v>
      </c>
      <c r="E930" s="19">
        <v>156</v>
      </c>
      <c r="F930" s="19">
        <v>378</v>
      </c>
      <c r="G930" s="19">
        <v>709</v>
      </c>
      <c r="H930" s="19">
        <v>3504</v>
      </c>
      <c r="I930" s="19">
        <v>354</v>
      </c>
      <c r="J930" s="20">
        <v>44.22843256379101</v>
      </c>
      <c r="K930" s="20">
        <v>94</v>
      </c>
      <c r="L930" s="20">
        <v>3.4033309196234609</v>
      </c>
      <c r="M930" s="19">
        <v>0</v>
      </c>
      <c r="N930" s="20">
        <v>0</v>
      </c>
      <c r="O930" s="20">
        <v>68</v>
      </c>
      <c r="P930" s="20">
        <v>82.258064516129039</v>
      </c>
      <c r="Q930" s="20">
        <v>4.1195110909913994</v>
      </c>
      <c r="R930" s="19">
        <v>8</v>
      </c>
      <c r="S930" s="20">
        <v>1.486988847583643</v>
      </c>
      <c r="T930" s="19">
        <v>0</v>
      </c>
      <c r="U930" s="20">
        <v>0</v>
      </c>
      <c r="V930" s="19">
        <v>12</v>
      </c>
      <c r="W930" s="118">
        <v>7.0588235294117645</v>
      </c>
      <c r="X930" s="118">
        <v>17</v>
      </c>
      <c r="Y930" s="118">
        <v>3.1598513011152414</v>
      </c>
      <c r="Z930" s="20">
        <v>12.956810631229235</v>
      </c>
      <c r="AA930" s="20">
        <v>74.898486526393498</v>
      </c>
      <c r="AB930" s="19">
        <v>346</v>
      </c>
      <c r="AC930" s="20">
        <v>9.9254159495123346</v>
      </c>
      <c r="AD930" s="20">
        <v>88.572933122696156</v>
      </c>
      <c r="AE930" s="20">
        <v>69.411019632678901</v>
      </c>
      <c r="AF930" s="20">
        <v>68.992248062015506</v>
      </c>
      <c r="AG930" s="20">
        <v>85.924369747899149</v>
      </c>
      <c r="AH930" s="20">
        <v>22.774528914879792</v>
      </c>
      <c r="AI930" s="20">
        <v>46.523716699155294</v>
      </c>
      <c r="AJ930" s="3">
        <v>775.68181818181824</v>
      </c>
      <c r="AK930" s="6">
        <v>15</v>
      </c>
      <c r="AL930" s="6">
        <v>834</v>
      </c>
      <c r="AM930" s="6">
        <v>2735</v>
      </c>
      <c r="AN930" s="6">
        <v>193</v>
      </c>
      <c r="AO930" s="6">
        <v>0</v>
      </c>
      <c r="AP930" s="6">
        <v>785</v>
      </c>
      <c r="AQ930" s="6">
        <v>219</v>
      </c>
      <c r="AR930" s="6">
        <v>1817</v>
      </c>
      <c r="AS930" s="6">
        <v>37.681459975114059</v>
      </c>
      <c r="AT930" s="138">
        <v>25</v>
      </c>
      <c r="AU930" s="138">
        <v>2</v>
      </c>
      <c r="AV930" s="138">
        <v>32</v>
      </c>
      <c r="AW930" s="138">
        <v>120</v>
      </c>
      <c r="AX930" s="138">
        <v>179</v>
      </c>
      <c r="AY930" s="6">
        <v>61.01075268817204</v>
      </c>
      <c r="AZ930" s="6">
        <v>14</v>
      </c>
      <c r="BA930" s="6">
        <v>0.51376146788990829</v>
      </c>
      <c r="BB930" s="6">
        <v>55</v>
      </c>
      <c r="BC930" s="6">
        <v>181</v>
      </c>
      <c r="BD930" s="6">
        <v>3.6923704610363117</v>
      </c>
      <c r="BE930" s="6">
        <v>0</v>
      </c>
      <c r="BF930" s="6">
        <v>0</v>
      </c>
      <c r="BG930" s="6">
        <v>105</v>
      </c>
      <c r="BH930" s="6">
        <v>3.0233227756982437</v>
      </c>
      <c r="BI930" s="6">
        <v>25</v>
      </c>
      <c r="BJ930" s="6">
        <v>7.1022727272727275</v>
      </c>
      <c r="BK930" s="6">
        <v>709</v>
      </c>
    </row>
    <row r="931" spans="1:63" x14ac:dyDescent="0.35">
      <c r="A931" s="28">
        <v>925</v>
      </c>
      <c r="C931" s="18" t="s">
        <v>19</v>
      </c>
      <c r="D931" s="15">
        <v>973</v>
      </c>
      <c r="E931" s="19">
        <v>9</v>
      </c>
      <c r="F931" s="19">
        <v>24</v>
      </c>
      <c r="G931" s="19">
        <v>189</v>
      </c>
      <c r="H931" s="19">
        <v>671</v>
      </c>
      <c r="I931" s="19">
        <v>88</v>
      </c>
      <c r="J931" s="20">
        <v>54.162384378211712</v>
      </c>
      <c r="K931" s="20">
        <v>16</v>
      </c>
      <c r="L931" s="20">
        <v>3.1558185404339252</v>
      </c>
      <c r="M931" s="19">
        <v>0</v>
      </c>
      <c r="N931" s="20">
        <v>0</v>
      </c>
      <c r="O931" s="20">
        <v>24</v>
      </c>
      <c r="P931" s="20">
        <v>77.777777777777786</v>
      </c>
      <c r="Q931" s="20">
        <v>4.143947655398037</v>
      </c>
      <c r="R931" s="19">
        <v>6</v>
      </c>
      <c r="S931" s="20">
        <v>5.1724137931034484</v>
      </c>
      <c r="T931" s="19">
        <v>0</v>
      </c>
      <c r="U931" s="20">
        <v>0</v>
      </c>
      <c r="V931" s="19">
        <v>3</v>
      </c>
      <c r="W931" s="118">
        <v>5.7692307692307692</v>
      </c>
      <c r="X931" s="118">
        <v>9</v>
      </c>
      <c r="Y931" s="118">
        <v>7.8947368421052628</v>
      </c>
      <c r="Z931" s="118">
        <v>9.8039215686274517</v>
      </c>
      <c r="AA931" s="118">
        <v>79.215686274509807</v>
      </c>
      <c r="AB931" s="19">
        <v>59</v>
      </c>
      <c r="AC931" s="20">
        <v>9.2331768388106426</v>
      </c>
      <c r="AD931" s="20">
        <v>86.111111111111114</v>
      </c>
      <c r="AE931" s="20">
        <v>69.230769230769226</v>
      </c>
      <c r="AF931" s="20">
        <v>46.031746031746032</v>
      </c>
      <c r="AG931" s="20">
        <v>80.666666666666657</v>
      </c>
      <c r="AH931" s="20">
        <v>13.932980599647266</v>
      </c>
      <c r="AI931" s="20">
        <v>53.262786596119923</v>
      </c>
      <c r="AJ931" s="3">
        <v>634.48275862068965</v>
      </c>
      <c r="AK931" s="6">
        <v>102</v>
      </c>
      <c r="AL931" s="6">
        <v>615</v>
      </c>
      <c r="AM931" s="6">
        <v>17</v>
      </c>
      <c r="AN931" s="6">
        <v>88</v>
      </c>
      <c r="AO931" s="6">
        <v>0</v>
      </c>
      <c r="AP931" s="6">
        <v>0</v>
      </c>
      <c r="AQ931" s="6">
        <v>89</v>
      </c>
      <c r="AR931" s="6">
        <v>202</v>
      </c>
      <c r="AS931" s="6">
        <v>21.041666666666668</v>
      </c>
      <c r="AT931" s="138">
        <v>3</v>
      </c>
      <c r="AU931" s="138">
        <v>0</v>
      </c>
      <c r="AV931" s="138">
        <v>9</v>
      </c>
      <c r="AW931" s="138">
        <v>1</v>
      </c>
      <c r="AX931" s="138">
        <v>13</v>
      </c>
      <c r="AY931" s="6">
        <v>28.094725511302478</v>
      </c>
      <c r="AZ931" s="6">
        <v>0</v>
      </c>
      <c r="BA931" s="6">
        <v>0</v>
      </c>
      <c r="BB931" s="6">
        <v>15</v>
      </c>
      <c r="BC931" s="6">
        <v>67</v>
      </c>
      <c r="BD931" s="6">
        <v>6.8930041152263382</v>
      </c>
      <c r="BE931" s="6">
        <v>5</v>
      </c>
      <c r="BF931" s="6">
        <v>2.6178010471204187</v>
      </c>
      <c r="BG931" s="6">
        <v>26</v>
      </c>
      <c r="BH931" s="6">
        <v>3.8348082595870205</v>
      </c>
      <c r="BI931" s="6">
        <v>34</v>
      </c>
      <c r="BJ931" s="6">
        <v>39.534883720930232</v>
      </c>
      <c r="BK931" s="6">
        <v>189</v>
      </c>
    </row>
    <row r="932" spans="1:63" x14ac:dyDescent="0.35">
      <c r="A932" s="28">
        <v>926</v>
      </c>
      <c r="C932" s="18" t="s">
        <v>12</v>
      </c>
      <c r="D932" s="15">
        <v>983</v>
      </c>
      <c r="E932" s="19">
        <v>22</v>
      </c>
      <c r="F932" s="19">
        <v>100</v>
      </c>
      <c r="G932" s="19">
        <v>96</v>
      </c>
      <c r="H932" s="19">
        <v>722</v>
      </c>
      <c r="I932" s="19">
        <v>65</v>
      </c>
      <c r="J932" s="20">
        <v>48.524923702950154</v>
      </c>
      <c r="K932" s="20">
        <v>32</v>
      </c>
      <c r="L932" s="20">
        <v>5.8823529411764701</v>
      </c>
      <c r="M932" s="19">
        <v>0</v>
      </c>
      <c r="N932" s="20">
        <v>0</v>
      </c>
      <c r="O932" s="20">
        <v>42</v>
      </c>
      <c r="P932" s="20">
        <v>83.78378378378379</v>
      </c>
      <c r="Q932" s="20">
        <v>7.3684210526315779</v>
      </c>
      <c r="R932" s="19">
        <v>0</v>
      </c>
      <c r="S932" s="20">
        <v>0</v>
      </c>
      <c r="T932" s="19">
        <v>4</v>
      </c>
      <c r="U932" s="20">
        <v>12.903225806451612</v>
      </c>
      <c r="V932" s="19">
        <v>5</v>
      </c>
      <c r="W932" s="118">
        <v>29.411764705882355</v>
      </c>
      <c r="X932" s="118">
        <v>12</v>
      </c>
      <c r="Y932" s="118">
        <v>20.689655172413794</v>
      </c>
      <c r="Z932" s="20">
        <v>15.730337078651685</v>
      </c>
      <c r="AA932" s="20">
        <v>67.415730337078656</v>
      </c>
      <c r="AB932" s="19">
        <v>106</v>
      </c>
      <c r="AC932" s="20">
        <v>19.272727272727273</v>
      </c>
      <c r="AD932" s="20">
        <v>67.374005305039788</v>
      </c>
      <c r="AE932" s="20">
        <v>48.991354466858787</v>
      </c>
      <c r="AF932" s="20">
        <v>51.070336391437309</v>
      </c>
      <c r="AG932" s="20">
        <v>65.147453083109923</v>
      </c>
      <c r="AH932" s="20">
        <v>24.367816091954023</v>
      </c>
      <c r="AI932" s="20">
        <v>52.413793103448278</v>
      </c>
      <c r="AJ932" s="3">
        <v>486.27450980392155</v>
      </c>
      <c r="AK932" s="6">
        <v>0</v>
      </c>
      <c r="AL932" s="6">
        <v>103</v>
      </c>
      <c r="AM932" s="6">
        <v>0</v>
      </c>
      <c r="AN932" s="6">
        <v>258</v>
      </c>
      <c r="AO932" s="6">
        <v>0</v>
      </c>
      <c r="AP932" s="6">
        <v>136</v>
      </c>
      <c r="AQ932" s="6">
        <v>309</v>
      </c>
      <c r="AR932" s="6">
        <v>441</v>
      </c>
      <c r="AS932" s="6">
        <v>46.274921301154251</v>
      </c>
      <c r="AT932" s="138">
        <v>9</v>
      </c>
      <c r="AU932" s="138">
        <v>8</v>
      </c>
      <c r="AV932" s="138">
        <v>0</v>
      </c>
      <c r="AW932" s="138">
        <v>46</v>
      </c>
      <c r="AX932" s="138">
        <v>63</v>
      </c>
      <c r="AY932" s="6">
        <v>73.354908306364621</v>
      </c>
      <c r="AZ932" s="6">
        <v>4</v>
      </c>
      <c r="BA932" s="6">
        <v>0.74074074074074081</v>
      </c>
      <c r="BB932" s="6">
        <v>22</v>
      </c>
      <c r="BC932" s="6">
        <v>188</v>
      </c>
      <c r="BD932" s="6">
        <v>19.242579324462643</v>
      </c>
      <c r="BE932" s="6">
        <v>9</v>
      </c>
      <c r="BF932" s="6">
        <v>9.5744680851063837</v>
      </c>
      <c r="BG932" s="6">
        <v>134</v>
      </c>
      <c r="BH932" s="6">
        <v>18.636995827538247</v>
      </c>
      <c r="BI932" s="6">
        <v>30</v>
      </c>
      <c r="BJ932" s="6">
        <v>46.875</v>
      </c>
      <c r="BK932" s="6">
        <v>96</v>
      </c>
    </row>
    <row r="933" spans="1:63" x14ac:dyDescent="0.35">
      <c r="A933" s="28">
        <v>927</v>
      </c>
      <c r="C933" s="18" t="s">
        <v>13</v>
      </c>
      <c r="D933" s="15">
        <v>80</v>
      </c>
      <c r="E933" s="19">
        <v>3</v>
      </c>
      <c r="F933" s="19">
        <v>12</v>
      </c>
      <c r="G933" s="19">
        <v>8</v>
      </c>
      <c r="H933" s="19">
        <v>50</v>
      </c>
      <c r="I933" s="19">
        <v>9</v>
      </c>
      <c r="J933" s="20">
        <v>48.75</v>
      </c>
      <c r="K933" s="20">
        <v>0</v>
      </c>
      <c r="L933" s="20">
        <v>0</v>
      </c>
      <c r="M933" s="19">
        <v>0</v>
      </c>
      <c r="N933" s="20">
        <v>0</v>
      </c>
      <c r="O933" s="20">
        <v>3</v>
      </c>
      <c r="P933" s="20">
        <v>100</v>
      </c>
      <c r="Q933" s="20">
        <v>7.4074074074074066</v>
      </c>
      <c r="R933" s="19">
        <v>0</v>
      </c>
      <c r="S933" s="20">
        <v>0</v>
      </c>
      <c r="T933" s="19">
        <v>0</v>
      </c>
      <c r="U933" s="20">
        <v>0</v>
      </c>
      <c r="V933" s="19">
        <v>0</v>
      </c>
      <c r="W933" s="118">
        <v>0</v>
      </c>
      <c r="X933" s="118">
        <v>0</v>
      </c>
      <c r="Y933" s="118">
        <v>0</v>
      </c>
      <c r="Z933" s="20">
        <v>12</v>
      </c>
      <c r="AA933" s="20">
        <v>76</v>
      </c>
      <c r="AB933" s="19">
        <v>9</v>
      </c>
      <c r="AC933" s="20">
        <v>39.130434782608695</v>
      </c>
      <c r="AD933" s="20">
        <v>43.478260869565219</v>
      </c>
      <c r="AE933" s="20">
        <v>25</v>
      </c>
      <c r="AF933" s="20">
        <v>0</v>
      </c>
      <c r="AG933" s="20">
        <v>44.444444444444443</v>
      </c>
      <c r="AH933" s="20">
        <v>16.666666666666664</v>
      </c>
      <c r="AI933" s="20">
        <v>61.111111111111114</v>
      </c>
      <c r="AJ933" s="3">
        <v>262.5</v>
      </c>
      <c r="AK933" s="6">
        <v>0</v>
      </c>
      <c r="AL933" s="6">
        <v>25</v>
      </c>
      <c r="AM933" s="6">
        <v>0</v>
      </c>
      <c r="AN933" s="6">
        <v>41</v>
      </c>
      <c r="AO933" s="6">
        <v>0</v>
      </c>
      <c r="AP933" s="6">
        <v>0</v>
      </c>
      <c r="AQ933" s="6">
        <v>10</v>
      </c>
      <c r="AR933" s="6">
        <v>32</v>
      </c>
      <c r="AS933" s="6">
        <v>43.835616438356162</v>
      </c>
      <c r="AT933" s="138">
        <v>0</v>
      </c>
      <c r="AU933" s="138">
        <v>4</v>
      </c>
      <c r="AV933" s="138">
        <v>0</v>
      </c>
      <c r="AW933" s="138">
        <v>0</v>
      </c>
      <c r="AX933" s="138">
        <v>4</v>
      </c>
      <c r="AY933" s="6">
        <v>78.666666666666657</v>
      </c>
      <c r="AZ933" s="6">
        <v>0</v>
      </c>
      <c r="BA933" s="6">
        <v>0</v>
      </c>
      <c r="BB933" s="6">
        <v>5</v>
      </c>
      <c r="BC933" s="6">
        <v>15</v>
      </c>
      <c r="BD933" s="6">
        <v>19.736842105263158</v>
      </c>
      <c r="BE933" s="6">
        <v>0</v>
      </c>
      <c r="BF933" s="6">
        <v>0</v>
      </c>
      <c r="BG933" s="6">
        <v>10</v>
      </c>
      <c r="BH933" s="6">
        <v>21.739130434782609</v>
      </c>
      <c r="BI933" s="6">
        <v>0</v>
      </c>
      <c r="BJ933" s="6">
        <v>0</v>
      </c>
      <c r="BK933" s="6">
        <v>8</v>
      </c>
    </row>
    <row r="934" spans="1:63" x14ac:dyDescent="0.35">
      <c r="A934" s="28">
        <v>928</v>
      </c>
      <c r="C934" s="18" t="s">
        <v>4</v>
      </c>
      <c r="D934" s="15">
        <v>1437</v>
      </c>
      <c r="E934" s="19">
        <v>0</v>
      </c>
      <c r="F934" s="19">
        <v>5</v>
      </c>
      <c r="G934" s="19">
        <v>14</v>
      </c>
      <c r="H934" s="19">
        <v>321</v>
      </c>
      <c r="I934" s="19">
        <v>1096</v>
      </c>
      <c r="J934" s="20">
        <v>51.009046624913012</v>
      </c>
      <c r="K934" s="20">
        <v>3</v>
      </c>
      <c r="L934" s="20">
        <v>6</v>
      </c>
      <c r="M934" s="19">
        <v>0</v>
      </c>
      <c r="N934" s="20">
        <v>0</v>
      </c>
      <c r="O934" s="20">
        <v>89</v>
      </c>
      <c r="P934" s="20">
        <v>74.73684210526315</v>
      </c>
      <c r="Q934" s="20">
        <v>69.339272457312546</v>
      </c>
      <c r="R934" s="19">
        <v>0</v>
      </c>
      <c r="S934" s="20">
        <v>0</v>
      </c>
      <c r="T934" s="19">
        <v>0</v>
      </c>
      <c r="U934" s="20">
        <v>0</v>
      </c>
      <c r="V934" s="19">
        <v>0</v>
      </c>
      <c r="W934" s="118">
        <v>0</v>
      </c>
      <c r="X934" s="118">
        <v>0</v>
      </c>
      <c r="Y934" s="118">
        <v>0</v>
      </c>
      <c r="Z934" s="20">
        <v>20.754716981132077</v>
      </c>
      <c r="AA934" s="20">
        <v>47.169811320754718</v>
      </c>
      <c r="AB934" s="19">
        <v>11</v>
      </c>
      <c r="AC934" s="20">
        <v>4.2801556420233462</v>
      </c>
      <c r="AD934" s="20">
        <v>80.813953488372093</v>
      </c>
      <c r="AE934" s="20">
        <v>62.837837837837839</v>
      </c>
      <c r="AF934" s="20">
        <v>70</v>
      </c>
      <c r="AG934" s="20">
        <v>70.979020979020973</v>
      </c>
      <c r="AH934" s="20">
        <v>36.693548387096776</v>
      </c>
      <c r="AI934" s="20">
        <v>32.258064516129032</v>
      </c>
      <c r="AJ934" s="3">
        <v>418.957345971564</v>
      </c>
      <c r="AK934" s="6">
        <v>3</v>
      </c>
      <c r="AL934" s="6">
        <v>1288</v>
      </c>
      <c r="AM934" s="6">
        <v>3</v>
      </c>
      <c r="AN934" s="6">
        <v>6</v>
      </c>
      <c r="AO934" s="6">
        <v>0</v>
      </c>
      <c r="AP934" s="6">
        <v>0</v>
      </c>
      <c r="AQ934" s="6">
        <v>95</v>
      </c>
      <c r="AR934" s="6">
        <v>39</v>
      </c>
      <c r="AS934" s="6">
        <v>2.8057553956834531</v>
      </c>
      <c r="AT934" s="138">
        <v>1</v>
      </c>
      <c r="AU934" s="138">
        <v>0</v>
      </c>
      <c r="AV934" s="138">
        <v>0</v>
      </c>
      <c r="AW934" s="138">
        <v>0</v>
      </c>
      <c r="AX934" s="138">
        <v>1</v>
      </c>
      <c r="AY934" s="6">
        <v>6.5849923430321589</v>
      </c>
      <c r="AZ934" s="6">
        <v>0</v>
      </c>
      <c r="BA934" s="6">
        <v>0</v>
      </c>
      <c r="BB934" s="6">
        <v>240</v>
      </c>
      <c r="BC934" s="6">
        <v>252</v>
      </c>
      <c r="BD934" s="6">
        <v>17.733990147783253</v>
      </c>
      <c r="BE934" s="6">
        <v>0</v>
      </c>
      <c r="BF934" s="6">
        <v>0</v>
      </c>
      <c r="BG934" s="6">
        <v>6</v>
      </c>
      <c r="BH934" s="6">
        <v>1.8691588785046727</v>
      </c>
      <c r="BI934" s="6">
        <v>239</v>
      </c>
      <c r="BJ934" s="6">
        <v>22.150139017608897</v>
      </c>
      <c r="BK934" s="6">
        <v>14</v>
      </c>
    </row>
    <row r="935" spans="1:63" x14ac:dyDescent="0.35">
      <c r="A935" s="28">
        <v>929</v>
      </c>
      <c r="C935" s="18" t="s">
        <v>279</v>
      </c>
      <c r="D935" s="15">
        <v>1095</v>
      </c>
      <c r="E935" s="19">
        <v>26</v>
      </c>
      <c r="F935" s="19">
        <v>106</v>
      </c>
      <c r="G935" s="19">
        <v>192</v>
      </c>
      <c r="H935" s="19">
        <v>779</v>
      </c>
      <c r="I935" s="19">
        <v>26</v>
      </c>
      <c r="J935" s="20">
        <v>53.607305936073061</v>
      </c>
      <c r="K935" s="20">
        <v>15</v>
      </c>
      <c r="L935" s="20">
        <v>2.8409090909090908</v>
      </c>
      <c r="M935" s="19">
        <v>6</v>
      </c>
      <c r="N935" s="20">
        <v>6.5217391304347823</v>
      </c>
      <c r="O935" s="20">
        <v>43</v>
      </c>
      <c r="P935" s="20">
        <v>90.476190476190482</v>
      </c>
      <c r="Q935" s="20">
        <v>1.9978969505783386</v>
      </c>
      <c r="R935" s="19">
        <v>5</v>
      </c>
      <c r="S935" s="20">
        <v>4.0650406504065035</v>
      </c>
      <c r="T935" s="19">
        <v>10</v>
      </c>
      <c r="U935" s="20">
        <v>16.129032258064516</v>
      </c>
      <c r="V935" s="19">
        <v>9</v>
      </c>
      <c r="W935" s="118">
        <v>15.254237288135593</v>
      </c>
      <c r="X935" s="118">
        <v>21</v>
      </c>
      <c r="Y935" s="118">
        <v>17.355371900826448</v>
      </c>
      <c r="Z935" s="20">
        <v>21.616541353383457</v>
      </c>
      <c r="AA935" s="20">
        <v>53.571428571428569</v>
      </c>
      <c r="AB935" s="19">
        <v>72</v>
      </c>
      <c r="AC935" s="20">
        <v>11.538461538461538</v>
      </c>
      <c r="AD935" s="20">
        <v>76.945244956772328</v>
      </c>
      <c r="AE935" s="20">
        <v>51.635514018691588</v>
      </c>
      <c r="AF935" s="20">
        <v>50.282485875706215</v>
      </c>
      <c r="AG935" s="20">
        <v>67.174280879864639</v>
      </c>
      <c r="AH935" s="20">
        <v>34.432234432234431</v>
      </c>
      <c r="AI935" s="20">
        <v>36.263736263736263</v>
      </c>
      <c r="AJ935" s="3">
        <v>447.88732394366195</v>
      </c>
      <c r="AK935" s="6">
        <v>27</v>
      </c>
      <c r="AL935" s="6">
        <v>635</v>
      </c>
      <c r="AM935" s="6">
        <v>0</v>
      </c>
      <c r="AN935" s="6">
        <v>0</v>
      </c>
      <c r="AO935" s="6">
        <v>0</v>
      </c>
      <c r="AP935" s="6">
        <v>0</v>
      </c>
      <c r="AQ935" s="6">
        <v>400</v>
      </c>
      <c r="AR935" s="6">
        <v>267</v>
      </c>
      <c r="AS935" s="6">
        <v>25.023430178069354</v>
      </c>
      <c r="AT935" s="138">
        <v>4</v>
      </c>
      <c r="AU935" s="138">
        <v>0</v>
      </c>
      <c r="AV935" s="138">
        <v>3</v>
      </c>
      <c r="AW935" s="138">
        <v>2</v>
      </c>
      <c r="AX935" s="138">
        <v>9</v>
      </c>
      <c r="AY935" s="6">
        <v>66.444866920152094</v>
      </c>
      <c r="AZ935" s="6">
        <v>4</v>
      </c>
      <c r="BA935" s="6">
        <v>0.75046904315196994</v>
      </c>
      <c r="BB935" s="6">
        <v>0</v>
      </c>
      <c r="BC935" s="6">
        <v>270</v>
      </c>
      <c r="BD935" s="6">
        <v>24.702653247941445</v>
      </c>
      <c r="BE935" s="6">
        <v>17</v>
      </c>
      <c r="BF935" s="6">
        <v>9.1891891891891895</v>
      </c>
      <c r="BG935" s="6">
        <v>216</v>
      </c>
      <c r="BH935" s="6">
        <v>28.051948051948049</v>
      </c>
      <c r="BI935" s="6">
        <v>16</v>
      </c>
      <c r="BJ935" s="6">
        <v>59.259259259259252</v>
      </c>
      <c r="BK935" s="6">
        <v>192</v>
      </c>
    </row>
    <row r="936" spans="1:63" x14ac:dyDescent="0.35">
      <c r="A936" s="28">
        <v>930</v>
      </c>
      <c r="C936" s="18" t="s">
        <v>15</v>
      </c>
      <c r="D936" s="15">
        <v>105</v>
      </c>
      <c r="E936" s="19">
        <v>0</v>
      </c>
      <c r="F936" s="19">
        <v>0</v>
      </c>
      <c r="G936" s="19">
        <v>0</v>
      </c>
      <c r="H936" s="19">
        <v>74</v>
      </c>
      <c r="I936" s="19">
        <v>29</v>
      </c>
      <c r="J936" s="20">
        <v>50.476190476190474</v>
      </c>
      <c r="K936" s="20">
        <v>0</v>
      </c>
      <c r="L936" s="20">
        <v>0</v>
      </c>
      <c r="M936" s="19">
        <v>0</v>
      </c>
      <c r="N936" s="20">
        <v>0</v>
      </c>
      <c r="O936" s="20">
        <v>7</v>
      </c>
      <c r="P936" s="20">
        <v>100</v>
      </c>
      <c r="Q936" s="20">
        <v>38.679245283018872</v>
      </c>
      <c r="R936" s="19">
        <v>0</v>
      </c>
      <c r="S936" s="20">
        <v>0</v>
      </c>
      <c r="T936" s="19">
        <v>0</v>
      </c>
      <c r="U936" s="20">
        <v>0</v>
      </c>
      <c r="V936" s="19">
        <v>0</v>
      </c>
      <c r="W936" s="20">
        <v>0</v>
      </c>
      <c r="X936" s="19">
        <v>0</v>
      </c>
      <c r="Y936" s="20">
        <v>0</v>
      </c>
      <c r="Z936" s="20">
        <v>23.52941176470588</v>
      </c>
      <c r="AA936" s="20">
        <v>35.294117647058826</v>
      </c>
      <c r="AB936" s="19">
        <v>10</v>
      </c>
      <c r="AC936" s="20">
        <v>18.867924528301888</v>
      </c>
      <c r="AD936" s="20">
        <v>82.857142857142861</v>
      </c>
      <c r="AE936" s="20">
        <v>39.393939393939391</v>
      </c>
      <c r="AF936" s="20">
        <v>0</v>
      </c>
      <c r="AG936" s="20">
        <v>63.380281690140848</v>
      </c>
      <c r="AH936" s="20">
        <v>48.571428571428569</v>
      </c>
      <c r="AI936" s="20">
        <v>42.857142857142854</v>
      </c>
      <c r="AJ936" s="3">
        <v>500</v>
      </c>
      <c r="AK936" s="6">
        <v>0</v>
      </c>
      <c r="AL936" s="6">
        <v>75</v>
      </c>
      <c r="AM936" s="6">
        <v>0</v>
      </c>
      <c r="AN936" s="6">
        <v>8</v>
      </c>
      <c r="AO936" s="6">
        <v>0</v>
      </c>
      <c r="AP936" s="6">
        <v>9</v>
      </c>
      <c r="AQ936" s="6">
        <v>12</v>
      </c>
      <c r="AR936" s="6">
        <v>4</v>
      </c>
      <c r="AS936" s="6">
        <v>3.8834951456310676</v>
      </c>
      <c r="AT936" s="138">
        <v>0</v>
      </c>
      <c r="AU936" s="138">
        <v>3</v>
      </c>
      <c r="AV936" s="138">
        <v>0</v>
      </c>
      <c r="AW936" s="138">
        <v>0</v>
      </c>
      <c r="AX936" s="138">
        <v>3</v>
      </c>
      <c r="AY936" s="6">
        <v>26.373626373626376</v>
      </c>
      <c r="AZ936" s="6">
        <v>0</v>
      </c>
      <c r="BA936" s="6">
        <v>0</v>
      </c>
      <c r="BB936" s="6">
        <v>5</v>
      </c>
      <c r="BC936" s="6">
        <v>8</v>
      </c>
      <c r="BD936" s="6">
        <v>7.5471698113207548</v>
      </c>
      <c r="BE936" s="6">
        <v>0</v>
      </c>
      <c r="BF936" s="6">
        <v>0</v>
      </c>
      <c r="BG936" s="6">
        <v>3</v>
      </c>
      <c r="BH936" s="6">
        <v>4.4117647058823533</v>
      </c>
      <c r="BI936" s="6">
        <v>0</v>
      </c>
      <c r="BJ936" s="6">
        <v>0</v>
      </c>
      <c r="BK936" s="6">
        <v>0</v>
      </c>
    </row>
    <row r="937" spans="1:63" x14ac:dyDescent="0.35">
      <c r="A937" s="28">
        <v>931</v>
      </c>
      <c r="C937" s="18" t="s">
        <v>135</v>
      </c>
      <c r="D937" s="15">
        <v>79</v>
      </c>
      <c r="E937" s="19">
        <v>0</v>
      </c>
      <c r="F937" s="19">
        <v>0</v>
      </c>
      <c r="G937" s="19">
        <v>0</v>
      </c>
      <c r="H937" s="19">
        <v>45</v>
      </c>
      <c r="I937" s="19">
        <v>38</v>
      </c>
      <c r="J937" s="20">
        <v>58.22784810126582</v>
      </c>
      <c r="K937" s="20">
        <v>0</v>
      </c>
      <c r="L937" s="20">
        <v>0</v>
      </c>
      <c r="M937" s="19">
        <v>0</v>
      </c>
      <c r="N937" s="20">
        <v>0</v>
      </c>
      <c r="O937" s="20">
        <v>4</v>
      </c>
      <c r="P937" s="20">
        <v>0</v>
      </c>
      <c r="Q937" s="20">
        <v>46.913580246913575</v>
      </c>
      <c r="R937" s="19">
        <v>0</v>
      </c>
      <c r="S937" s="20">
        <v>0</v>
      </c>
      <c r="T937" s="19">
        <v>0</v>
      </c>
      <c r="U937" s="20">
        <v>0</v>
      </c>
      <c r="V937" s="19">
        <v>0</v>
      </c>
      <c r="W937" s="20">
        <v>0</v>
      </c>
      <c r="X937" s="19">
        <v>0</v>
      </c>
      <c r="Y937" s="20">
        <v>0</v>
      </c>
      <c r="Z937" s="20">
        <v>0</v>
      </c>
      <c r="AA937" s="20">
        <v>100</v>
      </c>
      <c r="AB937" s="19">
        <v>0</v>
      </c>
      <c r="AC937" s="20">
        <v>0</v>
      </c>
      <c r="AD937" s="20">
        <v>82.35294117647058</v>
      </c>
      <c r="AE937" s="20">
        <v>61.53846153846154</v>
      </c>
      <c r="AF937" s="20">
        <v>0</v>
      </c>
      <c r="AG937" s="20">
        <v>72.5</v>
      </c>
      <c r="AH937" s="20">
        <v>40.54054054054054</v>
      </c>
      <c r="AI937" s="20">
        <v>37.837837837837839</v>
      </c>
      <c r="AJ937" s="3">
        <v>453.57142857142856</v>
      </c>
      <c r="AK937" s="6">
        <v>0</v>
      </c>
      <c r="AL937" s="6">
        <v>71</v>
      </c>
      <c r="AM937" s="6">
        <v>0</v>
      </c>
      <c r="AN937" s="6">
        <v>0</v>
      </c>
      <c r="AO937" s="6">
        <v>0</v>
      </c>
      <c r="AP937" s="6">
        <v>0</v>
      </c>
      <c r="AQ937" s="6">
        <v>13</v>
      </c>
      <c r="AR937" s="6">
        <v>0</v>
      </c>
      <c r="AS937" s="6">
        <v>0</v>
      </c>
      <c r="AT937" s="138">
        <v>0</v>
      </c>
      <c r="AU937" s="138">
        <v>0</v>
      </c>
      <c r="AV937" s="138">
        <v>0</v>
      </c>
      <c r="AW937" s="138">
        <v>0</v>
      </c>
      <c r="AX937" s="138">
        <v>0</v>
      </c>
      <c r="AY937" s="6">
        <v>4.8780487804878048</v>
      </c>
      <c r="AZ937" s="6">
        <v>0</v>
      </c>
      <c r="BA937" s="6">
        <v>0</v>
      </c>
      <c r="BB937" s="6">
        <v>14</v>
      </c>
      <c r="BC937" s="6">
        <v>7</v>
      </c>
      <c r="BD937" s="6">
        <v>8.536585365853659</v>
      </c>
      <c r="BE937" s="6">
        <v>0</v>
      </c>
      <c r="BF937" s="6">
        <v>0</v>
      </c>
      <c r="BG937" s="6">
        <v>0</v>
      </c>
      <c r="BH937" s="6">
        <v>0</v>
      </c>
      <c r="BI937" s="6">
        <v>7</v>
      </c>
      <c r="BJ937" s="6">
        <v>17.5</v>
      </c>
      <c r="BK937" s="6">
        <v>0</v>
      </c>
    </row>
    <row r="938" spans="1:63" x14ac:dyDescent="0.35">
      <c r="A938" s="28">
        <v>932</v>
      </c>
      <c r="C938" s="18" t="s">
        <v>20</v>
      </c>
      <c r="D938" s="15">
        <v>4432</v>
      </c>
      <c r="E938" s="19">
        <v>60</v>
      </c>
      <c r="F938" s="19">
        <v>264</v>
      </c>
      <c r="G938" s="19">
        <v>624</v>
      </c>
      <c r="H938" s="19">
        <v>2972</v>
      </c>
      <c r="I938" s="19">
        <v>573</v>
      </c>
      <c r="J938" s="20">
        <v>53.000902527075809</v>
      </c>
      <c r="K938" s="20">
        <v>60</v>
      </c>
      <c r="L938" s="20">
        <v>3.4227039361095266</v>
      </c>
      <c r="M938" s="19">
        <v>10</v>
      </c>
      <c r="N938" s="20">
        <v>3.4722222222222223</v>
      </c>
      <c r="O938" s="20">
        <v>167</v>
      </c>
      <c r="P938" s="20">
        <v>85.465116279069761</v>
      </c>
      <c r="Q938" s="20">
        <v>9.625</v>
      </c>
      <c r="R938" s="19">
        <v>17</v>
      </c>
      <c r="S938" s="20">
        <v>4.3147208121827409</v>
      </c>
      <c r="T938" s="19">
        <v>16</v>
      </c>
      <c r="U938" s="20">
        <v>8.3769633507853403</v>
      </c>
      <c r="V938" s="19">
        <v>16</v>
      </c>
      <c r="W938" s="20">
        <v>8.1218274111675122</v>
      </c>
      <c r="X938" s="19">
        <v>32</v>
      </c>
      <c r="Y938" s="20">
        <v>8.1424936386768447</v>
      </c>
      <c r="Z938" s="20">
        <v>10.328909405654933</v>
      </c>
      <c r="AA938" s="20">
        <v>68.782458165031741</v>
      </c>
      <c r="AB938" s="19">
        <v>222</v>
      </c>
      <c r="AC938" s="20">
        <v>8.3773584905660385</v>
      </c>
      <c r="AD938" s="20">
        <v>81.54981549815497</v>
      </c>
      <c r="AE938" s="20">
        <v>69.047619047619051</v>
      </c>
      <c r="AF938" s="20">
        <v>63.652802893309222</v>
      </c>
      <c r="AG938" s="20">
        <v>78.202923473774717</v>
      </c>
      <c r="AH938" s="20">
        <v>16.193656093489146</v>
      </c>
      <c r="AI938" s="20">
        <v>54.048414023372281</v>
      </c>
      <c r="AJ938" s="3">
        <v>654.43181818181813</v>
      </c>
      <c r="AK938" s="6">
        <v>1287</v>
      </c>
      <c r="AL938" s="6">
        <v>1757</v>
      </c>
      <c r="AM938" s="6">
        <v>110</v>
      </c>
      <c r="AN938" s="6">
        <v>46</v>
      </c>
      <c r="AO938" s="6">
        <v>0</v>
      </c>
      <c r="AP938" s="6">
        <v>75</v>
      </c>
      <c r="AQ938" s="6">
        <v>939</v>
      </c>
      <c r="AR938" s="6">
        <v>1063</v>
      </c>
      <c r="AS938" s="6">
        <v>24.848059841047217</v>
      </c>
      <c r="AT938" s="138">
        <v>21</v>
      </c>
      <c r="AU938" s="138">
        <v>0</v>
      </c>
      <c r="AV938" s="138">
        <v>9</v>
      </c>
      <c r="AW938" s="138">
        <v>15</v>
      </c>
      <c r="AX938" s="138">
        <v>45</v>
      </c>
      <c r="AY938" s="6">
        <v>28.825456247075337</v>
      </c>
      <c r="AZ938" s="6">
        <v>3</v>
      </c>
      <c r="BA938" s="6">
        <v>0.17201834862385323</v>
      </c>
      <c r="BB938" s="6">
        <v>89</v>
      </c>
      <c r="BC938" s="6">
        <v>391</v>
      </c>
      <c r="BD938" s="6">
        <v>8.8501584427342692</v>
      </c>
      <c r="BE938" s="6">
        <v>79</v>
      </c>
      <c r="BF938" s="6">
        <v>12.721417069243158</v>
      </c>
      <c r="BG938" s="6">
        <v>238</v>
      </c>
      <c r="BH938" s="6">
        <v>8.0215706100438151</v>
      </c>
      <c r="BI938" s="6">
        <v>61</v>
      </c>
      <c r="BJ938" s="6">
        <v>10.73943661971831</v>
      </c>
      <c r="BK938" s="6">
        <v>624</v>
      </c>
    </row>
    <row r="939" spans="1:63" x14ac:dyDescent="0.35">
      <c r="A939" s="28">
        <v>933</v>
      </c>
      <c r="C939" s="18" t="s">
        <v>29</v>
      </c>
      <c r="D939" s="15">
        <v>219</v>
      </c>
      <c r="E939" s="19">
        <v>0</v>
      </c>
      <c r="F939" s="19">
        <v>5</v>
      </c>
      <c r="G939" s="19">
        <v>47</v>
      </c>
      <c r="H939" s="19">
        <v>130</v>
      </c>
      <c r="I939" s="19">
        <v>41</v>
      </c>
      <c r="J939" s="20">
        <v>57.077625570776256</v>
      </c>
      <c r="K939" s="20">
        <v>4</v>
      </c>
      <c r="L939" s="20">
        <v>5.7142857142857144</v>
      </c>
      <c r="M939" s="19">
        <v>0</v>
      </c>
      <c r="N939" s="20">
        <v>0</v>
      </c>
      <c r="O939" s="20">
        <v>16</v>
      </c>
      <c r="P939" s="20">
        <v>81.25</v>
      </c>
      <c r="Q939" s="20">
        <v>13.106796116504855</v>
      </c>
      <c r="R939" s="19">
        <v>0</v>
      </c>
      <c r="S939" s="20">
        <v>0</v>
      </c>
      <c r="T939" s="19">
        <v>0</v>
      </c>
      <c r="U939" s="20">
        <v>0</v>
      </c>
      <c r="V939" s="19">
        <v>6</v>
      </c>
      <c r="W939" s="20">
        <v>23.076923076923077</v>
      </c>
      <c r="X939" s="19">
        <v>6</v>
      </c>
      <c r="Y939" s="20">
        <v>18.75</v>
      </c>
      <c r="Z939" s="20">
        <v>35.820895522388057</v>
      </c>
      <c r="AA939" s="20">
        <v>58.208955223880601</v>
      </c>
      <c r="AB939" s="19">
        <v>15</v>
      </c>
      <c r="AC939" s="20">
        <v>11.194029850746269</v>
      </c>
      <c r="AD939" s="20">
        <v>82.142857142857139</v>
      </c>
      <c r="AE939" s="20">
        <v>71.794871794871796</v>
      </c>
      <c r="AF939" s="20">
        <v>75</v>
      </c>
      <c r="AG939" s="20">
        <v>76.666666666666671</v>
      </c>
      <c r="AH939" s="20">
        <v>16.806722689075631</v>
      </c>
      <c r="AI939" s="20">
        <v>45.378151260504204</v>
      </c>
      <c r="AJ939" s="3">
        <v>672.82608695652175</v>
      </c>
      <c r="AK939" s="6">
        <v>0</v>
      </c>
      <c r="AL939" s="6">
        <v>152</v>
      </c>
      <c r="AM939" s="6">
        <v>38</v>
      </c>
      <c r="AN939" s="6">
        <v>0</v>
      </c>
      <c r="AO939" s="6">
        <v>0</v>
      </c>
      <c r="AP939" s="6">
        <v>0</v>
      </c>
      <c r="AQ939" s="6">
        <v>19</v>
      </c>
      <c r="AR939" s="6">
        <v>45</v>
      </c>
      <c r="AS939" s="6">
        <v>20.361990950226243</v>
      </c>
      <c r="AT939" s="138">
        <v>0</v>
      </c>
      <c r="AU939" s="138">
        <v>0</v>
      </c>
      <c r="AV939" s="138">
        <v>0</v>
      </c>
      <c r="AW939" s="138">
        <v>0</v>
      </c>
      <c r="AX939" s="138">
        <v>0</v>
      </c>
      <c r="AY939" s="6">
        <v>47.142857142857139</v>
      </c>
      <c r="AZ939" s="6">
        <v>0</v>
      </c>
      <c r="BA939" s="6">
        <v>0</v>
      </c>
      <c r="BB939" s="6">
        <v>8</v>
      </c>
      <c r="BC939" s="6">
        <v>6</v>
      </c>
      <c r="BD939" s="6">
        <v>2.7522935779816518</v>
      </c>
      <c r="BE939" s="6">
        <v>0</v>
      </c>
      <c r="BF939" s="6">
        <v>0</v>
      </c>
      <c r="BG939" s="6">
        <v>0</v>
      </c>
      <c r="BH939" s="6">
        <v>0</v>
      </c>
      <c r="BI939" s="6">
        <v>5</v>
      </c>
      <c r="BJ939" s="6">
        <v>13.157894736842104</v>
      </c>
      <c r="BK939" s="6">
        <v>47</v>
      </c>
    </row>
    <row r="940" spans="1:63" x14ac:dyDescent="0.35">
      <c r="A940" s="28">
        <v>934</v>
      </c>
      <c r="C940" s="18" t="s">
        <v>24</v>
      </c>
      <c r="D940" s="15">
        <v>460</v>
      </c>
      <c r="E940" s="19">
        <v>18</v>
      </c>
      <c r="F940" s="19">
        <v>40</v>
      </c>
      <c r="G940" s="19">
        <v>82</v>
      </c>
      <c r="H940" s="19">
        <v>320</v>
      </c>
      <c r="I940" s="19">
        <v>17</v>
      </c>
      <c r="J940" s="20">
        <v>34.565217391304351</v>
      </c>
      <c r="K940" s="20">
        <v>3</v>
      </c>
      <c r="L940" s="20">
        <v>1.0830324909747291</v>
      </c>
      <c r="M940" s="19">
        <v>0</v>
      </c>
      <c r="N940" s="20">
        <v>0</v>
      </c>
      <c r="O940" s="20">
        <v>3</v>
      </c>
      <c r="P940" s="20">
        <v>100</v>
      </c>
      <c r="Q940" s="20">
        <v>3.4653465346534658</v>
      </c>
      <c r="R940" s="19">
        <v>0</v>
      </c>
      <c r="S940" s="20">
        <v>0</v>
      </c>
      <c r="T940" s="19">
        <v>4</v>
      </c>
      <c r="U940" s="20">
        <v>7.4074074074074066</v>
      </c>
      <c r="V940" s="19">
        <v>10</v>
      </c>
      <c r="W940" s="20">
        <v>55.555555555555557</v>
      </c>
      <c r="X940" s="19">
        <v>14</v>
      </c>
      <c r="Y940" s="20">
        <v>20.588235294117645</v>
      </c>
      <c r="Z940" s="20">
        <v>10.469314079422382</v>
      </c>
      <c r="AA940" s="20">
        <v>75.451263537906129</v>
      </c>
      <c r="AB940" s="19">
        <v>42</v>
      </c>
      <c r="AC940" s="20">
        <v>13.043478260869565</v>
      </c>
      <c r="AD940" s="20">
        <v>84.951456310679603</v>
      </c>
      <c r="AE940" s="20">
        <v>46.218487394957982</v>
      </c>
      <c r="AF940" s="20">
        <v>64.238410596026483</v>
      </c>
      <c r="AG940" s="20">
        <v>82.5</v>
      </c>
      <c r="AH940" s="20">
        <v>37.037037037037038</v>
      </c>
      <c r="AI940" s="20">
        <v>29.629629629629626</v>
      </c>
      <c r="AJ940" s="3">
        <v>617.85714285714289</v>
      </c>
      <c r="AK940" s="6">
        <v>0</v>
      </c>
      <c r="AL940" s="6">
        <v>25</v>
      </c>
      <c r="AM940" s="6">
        <v>7</v>
      </c>
      <c r="AN940" s="6">
        <v>381</v>
      </c>
      <c r="AO940" s="6">
        <v>0</v>
      </c>
      <c r="AP940" s="6">
        <v>6</v>
      </c>
      <c r="AQ940" s="6">
        <v>16</v>
      </c>
      <c r="AR940" s="6">
        <v>259</v>
      </c>
      <c r="AS940" s="6">
        <v>57.683741648106903</v>
      </c>
      <c r="AT940" s="138">
        <v>3</v>
      </c>
      <c r="AU940" s="138">
        <v>0</v>
      </c>
      <c r="AV940" s="138">
        <v>11</v>
      </c>
      <c r="AW940" s="138">
        <v>12</v>
      </c>
      <c r="AX940" s="138">
        <v>26</v>
      </c>
      <c r="AY940" s="6">
        <v>85.321100917431195</v>
      </c>
      <c r="AZ940" s="6">
        <v>0</v>
      </c>
      <c r="BA940" s="6">
        <v>0</v>
      </c>
      <c r="BB940" s="6">
        <v>4</v>
      </c>
      <c r="BC940" s="6">
        <v>15</v>
      </c>
      <c r="BD940" s="6">
        <v>3.2327586206896552</v>
      </c>
      <c r="BE940" s="6">
        <v>0</v>
      </c>
      <c r="BF940" s="6">
        <v>0</v>
      </c>
      <c r="BG940" s="6">
        <v>4</v>
      </c>
      <c r="BH940" s="6">
        <v>1.2461059190031152</v>
      </c>
      <c r="BI940" s="6">
        <v>6</v>
      </c>
      <c r="BJ940" s="6">
        <v>33.333333333333329</v>
      </c>
      <c r="BK940" s="6">
        <v>82</v>
      </c>
    </row>
    <row r="941" spans="1:63" x14ac:dyDescent="0.35">
      <c r="A941" s="28">
        <v>935</v>
      </c>
      <c r="C941" s="18" t="s">
        <v>21</v>
      </c>
      <c r="D941" s="15">
        <v>1014</v>
      </c>
      <c r="E941" s="19">
        <v>23</v>
      </c>
      <c r="F941" s="19">
        <v>77</v>
      </c>
      <c r="G941" s="19">
        <v>103</v>
      </c>
      <c r="H941" s="19">
        <v>749</v>
      </c>
      <c r="I941" s="19">
        <v>77</v>
      </c>
      <c r="J941" s="20">
        <v>61.143984220907299</v>
      </c>
      <c r="K941" s="20">
        <v>19</v>
      </c>
      <c r="L941" s="20">
        <v>3.9337474120082816</v>
      </c>
      <c r="M941" s="19">
        <v>3</v>
      </c>
      <c r="N941" s="20">
        <v>5.0847457627118651</v>
      </c>
      <c r="O941" s="20">
        <v>46</v>
      </c>
      <c r="P941" s="20">
        <v>91.666666666666657</v>
      </c>
      <c r="Q941" s="20">
        <v>8.2579185520361982</v>
      </c>
      <c r="R941" s="19">
        <v>0</v>
      </c>
      <c r="S941" s="20">
        <v>0</v>
      </c>
      <c r="T941" s="19">
        <v>0</v>
      </c>
      <c r="U941" s="20">
        <v>0</v>
      </c>
      <c r="V941" s="19">
        <v>7</v>
      </c>
      <c r="W941" s="20">
        <v>21.875</v>
      </c>
      <c r="X941" s="19">
        <v>8</v>
      </c>
      <c r="Y941" s="20">
        <v>14.285714285714285</v>
      </c>
      <c r="Z941" s="20">
        <v>16.176470588235293</v>
      </c>
      <c r="AA941" s="20">
        <v>68.69747899159664</v>
      </c>
      <c r="AB941" s="19">
        <v>64</v>
      </c>
      <c r="AC941" s="20">
        <v>9.2485549132947966</v>
      </c>
      <c r="AD941" s="20">
        <v>83.859649122807028</v>
      </c>
      <c r="AE941" s="20">
        <v>74.413646055437098</v>
      </c>
      <c r="AF941" s="20">
        <v>76.447876447876453</v>
      </c>
      <c r="AG941" s="20">
        <v>79.74683544303798</v>
      </c>
      <c r="AH941" s="20">
        <v>20.458265139116204</v>
      </c>
      <c r="AI941" s="20">
        <v>41.571194762684122</v>
      </c>
      <c r="AJ941" s="3">
        <v>739.32584269662925</v>
      </c>
      <c r="AK941" s="6">
        <v>4</v>
      </c>
      <c r="AL941" s="6">
        <v>918</v>
      </c>
      <c r="AM941" s="6">
        <v>0</v>
      </c>
      <c r="AN941" s="6">
        <v>7</v>
      </c>
      <c r="AO941" s="6">
        <v>0</v>
      </c>
      <c r="AP941" s="6">
        <v>0</v>
      </c>
      <c r="AQ941" s="6">
        <v>63</v>
      </c>
      <c r="AR941" s="6">
        <v>350</v>
      </c>
      <c r="AS941" s="6">
        <v>35.389282103134477</v>
      </c>
      <c r="AT941" s="138">
        <v>5</v>
      </c>
      <c r="AU941" s="138">
        <v>0</v>
      </c>
      <c r="AV941" s="138">
        <v>4</v>
      </c>
      <c r="AW941" s="138">
        <v>24</v>
      </c>
      <c r="AX941" s="138">
        <v>33</v>
      </c>
      <c r="AY941" s="6">
        <v>60.061601642710471</v>
      </c>
      <c r="AZ941" s="6">
        <v>5</v>
      </c>
      <c r="BA941" s="6">
        <v>1.0460251046025104</v>
      </c>
      <c r="BB941" s="6">
        <v>16</v>
      </c>
      <c r="BC941" s="6">
        <v>9</v>
      </c>
      <c r="BD941" s="6">
        <v>0.89641434262948216</v>
      </c>
      <c r="BE941" s="6">
        <v>0</v>
      </c>
      <c r="BF941" s="6">
        <v>0</v>
      </c>
      <c r="BG941" s="6">
        <v>7</v>
      </c>
      <c r="BH941" s="6">
        <v>0.93333333333333346</v>
      </c>
      <c r="BI941" s="6">
        <v>0</v>
      </c>
      <c r="BJ941" s="6">
        <v>0</v>
      </c>
      <c r="BK941" s="6">
        <v>103</v>
      </c>
    </row>
    <row r="942" spans="1:63" x14ac:dyDescent="0.35">
      <c r="A942" s="28">
        <v>936</v>
      </c>
      <c r="C942" s="18" t="s">
        <v>9</v>
      </c>
      <c r="D942" s="15">
        <v>373</v>
      </c>
      <c r="E942" s="19">
        <v>0</v>
      </c>
      <c r="F942" s="19">
        <v>5</v>
      </c>
      <c r="G942" s="19">
        <v>0</v>
      </c>
      <c r="H942" s="19">
        <v>194</v>
      </c>
      <c r="I942" s="19">
        <v>172</v>
      </c>
      <c r="J942" s="20">
        <v>60.053619302949059</v>
      </c>
      <c r="K942" s="20">
        <v>3</v>
      </c>
      <c r="L942" s="20">
        <v>4.225352112676056</v>
      </c>
      <c r="M942" s="19">
        <v>0</v>
      </c>
      <c r="N942" s="20">
        <v>0</v>
      </c>
      <c r="O942" s="20">
        <v>28</v>
      </c>
      <c r="P942" s="20">
        <v>78.260869565217391</v>
      </c>
      <c r="Q942" s="20">
        <v>15.384615384615385</v>
      </c>
      <c r="R942" s="19">
        <v>0</v>
      </c>
      <c r="S942" s="20">
        <v>0</v>
      </c>
      <c r="T942" s="19">
        <v>0</v>
      </c>
      <c r="U942" s="20">
        <v>0</v>
      </c>
      <c r="V942" s="19">
        <v>0</v>
      </c>
      <c r="W942" s="20">
        <v>0</v>
      </c>
      <c r="X942" s="19">
        <v>0</v>
      </c>
      <c r="Y942" s="20">
        <v>0</v>
      </c>
      <c r="Z942" s="20">
        <v>18.840579710144929</v>
      </c>
      <c r="AA942" s="20">
        <v>62.318840579710141</v>
      </c>
      <c r="AB942" s="19">
        <v>9</v>
      </c>
      <c r="AC942" s="20">
        <v>5.5555555555555554</v>
      </c>
      <c r="AD942" s="20">
        <v>80.821917808219183</v>
      </c>
      <c r="AE942" s="20">
        <v>74.21875</v>
      </c>
      <c r="AF942" s="20">
        <v>100</v>
      </c>
      <c r="AG942" s="20">
        <v>78.021978021978029</v>
      </c>
      <c r="AH942" s="20">
        <v>22.14765100671141</v>
      </c>
      <c r="AI942" s="20">
        <v>47.651006711409394</v>
      </c>
      <c r="AJ942" s="3">
        <v>488.88888888888891</v>
      </c>
      <c r="AK942" s="6">
        <v>0</v>
      </c>
      <c r="AL942" s="6">
        <v>296</v>
      </c>
      <c r="AM942" s="6">
        <v>0</v>
      </c>
      <c r="AN942" s="6">
        <v>0</v>
      </c>
      <c r="AO942" s="6">
        <v>0</v>
      </c>
      <c r="AP942" s="6">
        <v>0</v>
      </c>
      <c r="AQ942" s="6">
        <v>59</v>
      </c>
      <c r="AR942" s="6">
        <v>17</v>
      </c>
      <c r="AS942" s="6">
        <v>4.6703296703296706</v>
      </c>
      <c r="AT942" s="138">
        <v>0</v>
      </c>
      <c r="AU942" s="138">
        <v>0</v>
      </c>
      <c r="AV942" s="138">
        <v>0</v>
      </c>
      <c r="AW942" s="138">
        <v>0</v>
      </c>
      <c r="AX942" s="138">
        <v>0</v>
      </c>
      <c r="AY942" s="6">
        <v>29.106628242074926</v>
      </c>
      <c r="AZ942" s="6">
        <v>0</v>
      </c>
      <c r="BA942" s="6">
        <v>0</v>
      </c>
      <c r="BB942" s="6">
        <v>57</v>
      </c>
      <c r="BC942" s="6">
        <v>28</v>
      </c>
      <c r="BD942" s="6">
        <v>7.608695652173914</v>
      </c>
      <c r="BE942" s="6">
        <v>0</v>
      </c>
      <c r="BF942" s="6">
        <v>0</v>
      </c>
      <c r="BG942" s="6">
        <v>7</v>
      </c>
      <c r="BH942" s="6">
        <v>3.535353535353535</v>
      </c>
      <c r="BI942" s="6">
        <v>26</v>
      </c>
      <c r="BJ942" s="6">
        <v>15.11627906976744</v>
      </c>
      <c r="BK942" s="6">
        <v>0</v>
      </c>
    </row>
    <row r="943" spans="1:63" x14ac:dyDescent="0.35">
      <c r="A943" s="28">
        <v>937</v>
      </c>
      <c r="C943" s="18" t="s">
        <v>3</v>
      </c>
      <c r="D943" s="15">
        <v>14</v>
      </c>
      <c r="E943" s="19">
        <v>0</v>
      </c>
      <c r="F943" s="19">
        <v>0</v>
      </c>
      <c r="G943" s="19">
        <v>0</v>
      </c>
      <c r="H943" s="19">
        <v>15</v>
      </c>
      <c r="I943" s="19">
        <v>0</v>
      </c>
      <c r="J943" s="20">
        <v>64.285714285714292</v>
      </c>
      <c r="K943" s="20">
        <v>0</v>
      </c>
      <c r="L943" s="20">
        <v>0</v>
      </c>
      <c r="M943" s="19">
        <v>0</v>
      </c>
      <c r="N943" s="20">
        <v>0</v>
      </c>
      <c r="O943" s="20">
        <v>0</v>
      </c>
      <c r="P943" s="20">
        <v>0</v>
      </c>
      <c r="Q943" s="20">
        <v>30.76923076923077</v>
      </c>
      <c r="R943" s="19">
        <v>0</v>
      </c>
      <c r="S943" s="20">
        <v>0</v>
      </c>
      <c r="T943" s="19">
        <v>0</v>
      </c>
      <c r="U943" s="20">
        <v>0</v>
      </c>
      <c r="V943" s="19">
        <v>0</v>
      </c>
      <c r="W943" s="20">
        <v>0</v>
      </c>
      <c r="X943" s="19">
        <v>0</v>
      </c>
      <c r="Y943" s="20">
        <v>0</v>
      </c>
      <c r="Z943" s="20">
        <v>0</v>
      </c>
      <c r="AA943" s="20">
        <v>0</v>
      </c>
      <c r="AB943" s="19">
        <v>0</v>
      </c>
      <c r="AC943" s="20">
        <v>0</v>
      </c>
      <c r="AD943" s="20">
        <v>0</v>
      </c>
      <c r="AE943" s="20">
        <v>100</v>
      </c>
      <c r="AF943" s="20">
        <v>0</v>
      </c>
      <c r="AG943" s="20">
        <v>72.727272727272734</v>
      </c>
      <c r="AH943" s="20">
        <v>0</v>
      </c>
      <c r="AI943" s="20">
        <v>0</v>
      </c>
      <c r="AJ943" s="3">
        <v>833.33333333333337</v>
      </c>
      <c r="AK943" s="6">
        <v>0</v>
      </c>
      <c r="AL943" s="6">
        <v>13</v>
      </c>
      <c r="AM943" s="6">
        <v>0</v>
      </c>
      <c r="AN943" s="6">
        <v>0</v>
      </c>
      <c r="AO943" s="6">
        <v>0</v>
      </c>
      <c r="AP943" s="6">
        <v>0</v>
      </c>
      <c r="AQ943" s="6">
        <v>0</v>
      </c>
      <c r="AR943" s="6">
        <v>0</v>
      </c>
      <c r="AS943" s="6">
        <v>0</v>
      </c>
      <c r="AT943" s="138">
        <v>0</v>
      </c>
      <c r="AU943" s="138">
        <v>0</v>
      </c>
      <c r="AV943" s="138">
        <v>0</v>
      </c>
      <c r="AW943" s="138">
        <v>0</v>
      </c>
      <c r="AX943" s="138">
        <v>0</v>
      </c>
      <c r="AY943" s="6">
        <v>65</v>
      </c>
      <c r="AZ943" s="6">
        <v>0</v>
      </c>
      <c r="BA943" s="6">
        <v>0</v>
      </c>
      <c r="BB943" s="6">
        <v>0</v>
      </c>
      <c r="BC943" s="6">
        <v>0</v>
      </c>
      <c r="BD943" s="6">
        <v>0</v>
      </c>
      <c r="BE943" s="6">
        <v>0</v>
      </c>
      <c r="BF943" s="6">
        <v>0</v>
      </c>
      <c r="BG943" s="6">
        <v>0</v>
      </c>
      <c r="BH943" s="6">
        <v>0</v>
      </c>
      <c r="BI943" s="6">
        <v>0</v>
      </c>
      <c r="BJ943" s="6">
        <v>0</v>
      </c>
      <c r="BK943" s="6">
        <v>0</v>
      </c>
    </row>
    <row r="944" spans="1:63" x14ac:dyDescent="0.35">
      <c r="A944" s="28">
        <v>938</v>
      </c>
      <c r="C944" s="18" t="s">
        <v>280</v>
      </c>
      <c r="D944" s="15">
        <v>959</v>
      </c>
      <c r="E944" s="19">
        <v>33</v>
      </c>
      <c r="F944" s="19">
        <v>157</v>
      </c>
      <c r="G944" s="19">
        <v>143</v>
      </c>
      <c r="H944" s="19">
        <v>550</v>
      </c>
      <c r="I944" s="19">
        <v>109</v>
      </c>
      <c r="J944" s="20">
        <v>57.455683003128257</v>
      </c>
      <c r="K944" s="20">
        <v>6</v>
      </c>
      <c r="L944" s="20">
        <v>1.9417475728155338</v>
      </c>
      <c r="M944" s="19">
        <v>0</v>
      </c>
      <c r="N944" s="20">
        <v>0</v>
      </c>
      <c r="O944" s="20">
        <v>30</v>
      </c>
      <c r="P944" s="20">
        <v>80</v>
      </c>
      <c r="Q944" s="20">
        <v>9.6256684491978604</v>
      </c>
      <c r="R944" s="19">
        <v>0</v>
      </c>
      <c r="S944" s="20">
        <v>0</v>
      </c>
      <c r="T944" s="19">
        <v>6</v>
      </c>
      <c r="U944" s="20">
        <v>13.333333333333334</v>
      </c>
      <c r="V944" s="19">
        <v>7</v>
      </c>
      <c r="W944" s="20">
        <v>20.588235294117645</v>
      </c>
      <c r="X944" s="19">
        <v>6</v>
      </c>
      <c r="Y944" s="20">
        <v>8.2191780821917799</v>
      </c>
      <c r="Z944" s="20">
        <v>8.1168831168831161</v>
      </c>
      <c r="AA944" s="20">
        <v>79.545454545454547</v>
      </c>
      <c r="AB944" s="19">
        <v>48</v>
      </c>
      <c r="AC944" s="20">
        <v>9.9378881987577632</v>
      </c>
      <c r="AD944" s="20">
        <v>79.816513761467888</v>
      </c>
      <c r="AE944" s="20">
        <v>66.666666666666657</v>
      </c>
      <c r="AF944" s="20">
        <v>56.09756097560976</v>
      </c>
      <c r="AG944" s="20">
        <v>75.717439293598233</v>
      </c>
      <c r="AH944" s="20">
        <v>11.583924349881796</v>
      </c>
      <c r="AI944" s="20">
        <v>58.865248226950349</v>
      </c>
      <c r="AJ944" s="3">
        <v>706.25</v>
      </c>
      <c r="AK944" s="6">
        <v>101</v>
      </c>
      <c r="AL944" s="6">
        <v>471</v>
      </c>
      <c r="AM944" s="6">
        <v>34</v>
      </c>
      <c r="AN944" s="6">
        <v>37</v>
      </c>
      <c r="AO944" s="6">
        <v>0</v>
      </c>
      <c r="AP944" s="6">
        <v>21</v>
      </c>
      <c r="AQ944" s="6">
        <v>228</v>
      </c>
      <c r="AR944" s="6">
        <v>189</v>
      </c>
      <c r="AS944" s="6">
        <v>20.410367170626351</v>
      </c>
      <c r="AT944" s="138">
        <v>5</v>
      </c>
      <c r="AU944" s="138">
        <v>0</v>
      </c>
      <c r="AV944" s="138">
        <v>1</v>
      </c>
      <c r="AW944" s="138">
        <v>5</v>
      </c>
      <c r="AX944" s="138">
        <v>11</v>
      </c>
      <c r="AY944" s="6">
        <v>27.597402597402599</v>
      </c>
      <c r="AZ944" s="6">
        <v>0</v>
      </c>
      <c r="BA944" s="6">
        <v>0</v>
      </c>
      <c r="BB944" s="6">
        <v>28</v>
      </c>
      <c r="BC944" s="6">
        <v>13</v>
      </c>
      <c r="BD944" s="6">
        <v>1.3669821240799158</v>
      </c>
      <c r="BE944" s="6">
        <v>0</v>
      </c>
      <c r="BF944" s="6">
        <v>0</v>
      </c>
      <c r="BG944" s="6">
        <v>3</v>
      </c>
      <c r="BH944" s="6">
        <v>0.55147058823529416</v>
      </c>
      <c r="BI944" s="6">
        <v>3</v>
      </c>
      <c r="BJ944" s="6">
        <v>2.7522935779816518</v>
      </c>
      <c r="BK944" s="6">
        <v>143</v>
      </c>
    </row>
    <row r="945" spans="1:63" x14ac:dyDescent="0.35">
      <c r="A945" s="28">
        <v>939</v>
      </c>
      <c r="C945" s="18" t="s">
        <v>28</v>
      </c>
      <c r="D945" s="15">
        <v>6</v>
      </c>
      <c r="E945" s="19">
        <v>0</v>
      </c>
      <c r="F945" s="19">
        <v>0</v>
      </c>
      <c r="G945" s="19">
        <v>0</v>
      </c>
      <c r="H945" s="19">
        <v>6</v>
      </c>
      <c r="I945" s="19">
        <v>0</v>
      </c>
      <c r="J945" s="20">
        <v>0</v>
      </c>
      <c r="K945" s="20">
        <v>0</v>
      </c>
      <c r="L945" s="20">
        <v>0</v>
      </c>
      <c r="M945" s="19">
        <v>0</v>
      </c>
      <c r="N945" s="20">
        <v>0</v>
      </c>
      <c r="O945" s="20">
        <v>0</v>
      </c>
      <c r="P945" s="20">
        <v>0</v>
      </c>
      <c r="Q945" s="20">
        <v>0</v>
      </c>
      <c r="R945" s="19">
        <v>0</v>
      </c>
      <c r="S945" s="20">
        <v>0</v>
      </c>
      <c r="T945" s="19">
        <v>0</v>
      </c>
      <c r="U945" s="20">
        <v>0</v>
      </c>
      <c r="V945" s="19">
        <v>0</v>
      </c>
      <c r="W945" s="20">
        <v>0</v>
      </c>
      <c r="X945" s="19">
        <v>0</v>
      </c>
      <c r="Y945" s="20">
        <v>0</v>
      </c>
      <c r="Z945" s="20">
        <v>0</v>
      </c>
      <c r="AA945" s="20">
        <v>0</v>
      </c>
      <c r="AB945" s="19">
        <v>0</v>
      </c>
      <c r="AC945" s="20">
        <v>0</v>
      </c>
      <c r="AD945" s="20">
        <v>0</v>
      </c>
      <c r="AE945" s="20">
        <v>0</v>
      </c>
      <c r="AF945" s="20">
        <v>0</v>
      </c>
      <c r="AG945" s="20">
        <v>0</v>
      </c>
      <c r="AH945" s="20">
        <v>0</v>
      </c>
      <c r="AI945" s="20">
        <v>0</v>
      </c>
      <c r="AJ945" s="3">
        <v>0</v>
      </c>
      <c r="AK945" s="6">
        <v>0</v>
      </c>
      <c r="AL945" s="6">
        <v>0</v>
      </c>
      <c r="AM945" s="6">
        <v>0</v>
      </c>
      <c r="AN945" s="6">
        <v>4</v>
      </c>
      <c r="AO945" s="6">
        <v>0</v>
      </c>
      <c r="AP945" s="6">
        <v>0</v>
      </c>
      <c r="AQ945" s="6">
        <v>0</v>
      </c>
      <c r="AR945" s="6">
        <v>0</v>
      </c>
      <c r="AS945" s="6">
        <v>0</v>
      </c>
      <c r="AT945" s="138">
        <v>0</v>
      </c>
      <c r="AU945" s="138">
        <v>0</v>
      </c>
      <c r="AV945" s="138">
        <v>0</v>
      </c>
      <c r="AW945" s="138">
        <v>0</v>
      </c>
      <c r="AX945" s="138">
        <v>0</v>
      </c>
      <c r="AY945" s="6">
        <v>100</v>
      </c>
      <c r="AZ945" s="6">
        <v>0</v>
      </c>
      <c r="BA945" s="6">
        <v>0</v>
      </c>
      <c r="BB945" s="6">
        <v>0</v>
      </c>
      <c r="BC945" s="6">
        <v>0</v>
      </c>
      <c r="BD945" s="6">
        <v>0</v>
      </c>
      <c r="BE945" s="6">
        <v>0</v>
      </c>
      <c r="BF945" s="6">
        <v>0</v>
      </c>
      <c r="BG945" s="6">
        <v>0</v>
      </c>
      <c r="BH945" s="6">
        <v>0</v>
      </c>
      <c r="BI945" s="6">
        <v>0</v>
      </c>
      <c r="BJ945" s="6">
        <v>0</v>
      </c>
      <c r="BK945" s="6">
        <v>0</v>
      </c>
    </row>
    <row r="946" spans="1:63" x14ac:dyDescent="0.35">
      <c r="A946" s="28">
        <v>940</v>
      </c>
      <c r="C946" s="18" t="s">
        <v>25</v>
      </c>
      <c r="D946" s="15">
        <v>2151</v>
      </c>
      <c r="E946" s="19">
        <v>28</v>
      </c>
      <c r="F946" s="19">
        <v>76</v>
      </c>
      <c r="G946" s="19">
        <v>355</v>
      </c>
      <c r="H946" s="19">
        <v>1356</v>
      </c>
      <c r="I946" s="19">
        <v>359</v>
      </c>
      <c r="J946" s="20">
        <v>46.908414690841468</v>
      </c>
      <c r="K946" s="20">
        <v>36</v>
      </c>
      <c r="L946" s="20">
        <v>4.1618497109826587</v>
      </c>
      <c r="M946" s="19">
        <v>0</v>
      </c>
      <c r="N946" s="20">
        <v>0</v>
      </c>
      <c r="O946" s="20">
        <v>69</v>
      </c>
      <c r="P946" s="20">
        <v>81.428571428571431</v>
      </c>
      <c r="Q946" s="20">
        <v>4.8538880633977222</v>
      </c>
      <c r="R946" s="19">
        <v>0</v>
      </c>
      <c r="S946" s="20">
        <v>0</v>
      </c>
      <c r="T946" s="19">
        <v>3</v>
      </c>
      <c r="U946" s="20">
        <v>1.7241379310344827</v>
      </c>
      <c r="V946" s="19">
        <v>3</v>
      </c>
      <c r="W946" s="20">
        <v>2.5</v>
      </c>
      <c r="X946" s="19">
        <v>10</v>
      </c>
      <c r="Y946" s="20">
        <v>3.278688524590164</v>
      </c>
      <c r="Z946" s="20">
        <v>17.981438515081209</v>
      </c>
      <c r="AA946" s="20">
        <v>69.953596287703007</v>
      </c>
      <c r="AB946" s="19">
        <v>139</v>
      </c>
      <c r="AC946" s="20">
        <v>9.8581560283687946</v>
      </c>
      <c r="AD946" s="20">
        <v>87.222222222222229</v>
      </c>
      <c r="AE946" s="20">
        <v>73.19422150882825</v>
      </c>
      <c r="AF946" s="20">
        <v>71.612903225806463</v>
      </c>
      <c r="AG946" s="20">
        <v>83.928571428571431</v>
      </c>
      <c r="AH946" s="20">
        <v>27.403846153846157</v>
      </c>
      <c r="AI946" s="20">
        <v>41.907051282051285</v>
      </c>
      <c r="AJ946" s="3">
        <v>666.55844155844159</v>
      </c>
      <c r="AK946" s="6">
        <v>1039</v>
      </c>
      <c r="AL946" s="6">
        <v>738</v>
      </c>
      <c r="AM946" s="6">
        <v>195</v>
      </c>
      <c r="AN946" s="6">
        <v>43</v>
      </c>
      <c r="AO946" s="6">
        <v>0</v>
      </c>
      <c r="AP946" s="6">
        <v>0</v>
      </c>
      <c r="AQ946" s="6">
        <v>100</v>
      </c>
      <c r="AR946" s="6">
        <v>665</v>
      </c>
      <c r="AS946" s="6">
        <v>31.561461794019934</v>
      </c>
      <c r="AT946" s="138">
        <v>7</v>
      </c>
      <c r="AU946" s="138">
        <v>0</v>
      </c>
      <c r="AV946" s="138">
        <v>14</v>
      </c>
      <c r="AW946" s="138">
        <v>19</v>
      </c>
      <c r="AX946" s="138">
        <v>40</v>
      </c>
      <c r="AY946" s="6">
        <v>51.137487636003954</v>
      </c>
      <c r="AZ946" s="6">
        <v>10</v>
      </c>
      <c r="BA946" s="6">
        <v>1.1560693641618496</v>
      </c>
      <c r="BB946" s="6">
        <v>63</v>
      </c>
      <c r="BC946" s="6">
        <v>36</v>
      </c>
      <c r="BD946" s="6">
        <v>1.680672268907563</v>
      </c>
      <c r="BE946" s="6">
        <v>0</v>
      </c>
      <c r="BF946" s="6">
        <v>0</v>
      </c>
      <c r="BG946" s="6">
        <v>13</v>
      </c>
      <c r="BH946" s="6">
        <v>0.96510764662212312</v>
      </c>
      <c r="BI946" s="6">
        <v>13</v>
      </c>
      <c r="BJ946" s="6">
        <v>3.6312849162011176</v>
      </c>
      <c r="BK946" s="6">
        <v>355</v>
      </c>
    </row>
    <row r="947" spans="1:63" x14ac:dyDescent="0.35">
      <c r="A947" s="28">
        <v>941</v>
      </c>
      <c r="C947" s="18" t="s">
        <v>11</v>
      </c>
      <c r="D947" s="15">
        <v>60</v>
      </c>
      <c r="E947" s="19">
        <v>0</v>
      </c>
      <c r="F947" s="19">
        <v>4</v>
      </c>
      <c r="G947" s="19">
        <v>8</v>
      </c>
      <c r="H947" s="19">
        <v>26</v>
      </c>
      <c r="I947" s="19">
        <v>9</v>
      </c>
      <c r="J947" s="20">
        <v>63.829787234042556</v>
      </c>
      <c r="K947" s="20">
        <v>4</v>
      </c>
      <c r="L947" s="20">
        <v>33.333333333333329</v>
      </c>
      <c r="M947" s="19">
        <v>0</v>
      </c>
      <c r="N947" s="20">
        <v>0</v>
      </c>
      <c r="O947" s="20">
        <v>7</v>
      </c>
      <c r="P947" s="20">
        <v>100</v>
      </c>
      <c r="Q947" s="20">
        <v>28.205128205128204</v>
      </c>
      <c r="R947" s="19">
        <v>0</v>
      </c>
      <c r="S947" s="20">
        <v>0</v>
      </c>
      <c r="T947" s="19">
        <v>0</v>
      </c>
      <c r="U947" s="20">
        <v>0</v>
      </c>
      <c r="V947" s="19">
        <v>0</v>
      </c>
      <c r="W947" s="20">
        <v>0</v>
      </c>
      <c r="X947" s="19">
        <v>0</v>
      </c>
      <c r="Y947" s="20">
        <v>0</v>
      </c>
      <c r="Z947" s="20">
        <v>52.380952380952387</v>
      </c>
      <c r="AA947" s="20">
        <v>47.619047619047613</v>
      </c>
      <c r="AB947" s="19">
        <v>5</v>
      </c>
      <c r="AC947" s="20">
        <v>45.454545454545453</v>
      </c>
      <c r="AD947" s="20">
        <v>50</v>
      </c>
      <c r="AE947" s="20">
        <v>33.333333333333329</v>
      </c>
      <c r="AF947" s="20">
        <v>0</v>
      </c>
      <c r="AG947" s="20">
        <v>24</v>
      </c>
      <c r="AH947" s="20">
        <v>0</v>
      </c>
      <c r="AI947" s="20">
        <v>0</v>
      </c>
      <c r="AJ947" s="3">
        <v>346</v>
      </c>
      <c r="AK947" s="6">
        <v>0</v>
      </c>
      <c r="AL947" s="6">
        <v>44</v>
      </c>
      <c r="AM947" s="6">
        <v>0</v>
      </c>
      <c r="AN947" s="6">
        <v>5</v>
      </c>
      <c r="AO947" s="6">
        <v>0</v>
      </c>
      <c r="AP947" s="6">
        <v>0</v>
      </c>
      <c r="AQ947" s="6">
        <v>0</v>
      </c>
      <c r="AR947" s="6">
        <v>0</v>
      </c>
      <c r="AS947" s="6">
        <v>0</v>
      </c>
      <c r="AT947" s="138">
        <v>0</v>
      </c>
      <c r="AU947" s="138">
        <v>0</v>
      </c>
      <c r="AV947" s="138">
        <v>0</v>
      </c>
      <c r="AW947" s="138">
        <v>0</v>
      </c>
      <c r="AX947" s="138">
        <v>0</v>
      </c>
      <c r="AY947" s="6">
        <v>75.675675675675677</v>
      </c>
      <c r="AZ947" s="6">
        <v>0</v>
      </c>
      <c r="BA947" s="6">
        <v>0</v>
      </c>
      <c r="BB947" s="6">
        <v>0</v>
      </c>
      <c r="BC947" s="6">
        <v>11</v>
      </c>
      <c r="BD947" s="6">
        <v>25.581395348837212</v>
      </c>
      <c r="BE947" s="6">
        <v>0</v>
      </c>
      <c r="BF947" s="6">
        <v>0</v>
      </c>
      <c r="BG947" s="6">
        <v>11</v>
      </c>
      <c r="BH947" s="6">
        <v>36.666666666666664</v>
      </c>
      <c r="BI947" s="6">
        <v>0</v>
      </c>
      <c r="BJ947" s="6">
        <v>0</v>
      </c>
      <c r="BK947" s="6">
        <v>8</v>
      </c>
    </row>
    <row r="948" spans="1:63" x14ac:dyDescent="0.35">
      <c r="A948" s="28">
        <v>942</v>
      </c>
      <c r="C948" s="18" t="s">
        <v>281</v>
      </c>
      <c r="D948" s="15">
        <v>37</v>
      </c>
      <c r="E948" s="19">
        <v>0</v>
      </c>
      <c r="F948" s="19">
        <v>0</v>
      </c>
      <c r="G948" s="19">
        <v>0</v>
      </c>
      <c r="H948" s="19">
        <v>28</v>
      </c>
      <c r="I948" s="19">
        <v>8</v>
      </c>
      <c r="J948" s="20">
        <v>56.756756756756758</v>
      </c>
      <c r="K948" s="20">
        <v>0</v>
      </c>
      <c r="L948" s="20">
        <v>0</v>
      </c>
      <c r="M948" s="19">
        <v>0</v>
      </c>
      <c r="N948" s="20">
        <v>0</v>
      </c>
      <c r="O948" s="20">
        <v>6</v>
      </c>
      <c r="P948" s="20">
        <v>0</v>
      </c>
      <c r="Q948" s="20">
        <v>30.303030303030305</v>
      </c>
      <c r="R948" s="19">
        <v>0</v>
      </c>
      <c r="S948" s="20">
        <v>0</v>
      </c>
      <c r="T948" s="19">
        <v>0</v>
      </c>
      <c r="U948" s="20">
        <v>0</v>
      </c>
      <c r="V948" s="19">
        <v>0</v>
      </c>
      <c r="W948" s="20">
        <v>0</v>
      </c>
      <c r="X948" s="19">
        <v>0</v>
      </c>
      <c r="Y948" s="20">
        <v>0</v>
      </c>
      <c r="Z948" s="20">
        <v>0</v>
      </c>
      <c r="AA948" s="20">
        <v>100</v>
      </c>
      <c r="AB948" s="19">
        <v>4</v>
      </c>
      <c r="AC948" s="20">
        <v>12.903225806451612</v>
      </c>
      <c r="AD948" s="20">
        <v>100</v>
      </c>
      <c r="AE948" s="20">
        <v>85</v>
      </c>
      <c r="AF948" s="20">
        <v>0</v>
      </c>
      <c r="AG948" s="20">
        <v>84.615384615384613</v>
      </c>
      <c r="AH948" s="20">
        <v>30.76923076923077</v>
      </c>
      <c r="AI948" s="20">
        <v>23.076923076923077</v>
      </c>
      <c r="AJ948" s="3">
        <v>545</v>
      </c>
      <c r="AK948" s="6">
        <v>6</v>
      </c>
      <c r="AL948" s="6">
        <v>18</v>
      </c>
      <c r="AM948" s="6">
        <v>0</v>
      </c>
      <c r="AN948" s="6">
        <v>0</v>
      </c>
      <c r="AO948" s="6">
        <v>0</v>
      </c>
      <c r="AP948" s="6">
        <v>0</v>
      </c>
      <c r="AQ948" s="6">
        <v>9</v>
      </c>
      <c r="AR948" s="6">
        <v>0</v>
      </c>
      <c r="AS948" s="6">
        <v>0</v>
      </c>
      <c r="AT948" s="138"/>
      <c r="AU948" s="138"/>
      <c r="AV948" s="138"/>
      <c r="AW948" s="138"/>
      <c r="AX948" s="138"/>
      <c r="AY948" s="6">
        <v>23.076923076923077</v>
      </c>
      <c r="AZ948" s="6">
        <v>0</v>
      </c>
      <c r="BA948" s="6">
        <v>0</v>
      </c>
      <c r="BB948" s="6">
        <v>0</v>
      </c>
      <c r="BC948" s="6">
        <v>8</v>
      </c>
      <c r="BD948" s="6">
        <v>21.621621621621621</v>
      </c>
      <c r="BE948" s="6">
        <v>0</v>
      </c>
      <c r="BF948" s="6">
        <v>0</v>
      </c>
      <c r="BG948" s="6">
        <v>3</v>
      </c>
      <c r="BH948" s="6">
        <v>12</v>
      </c>
      <c r="BI948" s="6">
        <v>0</v>
      </c>
      <c r="BJ948" s="6">
        <v>0</v>
      </c>
      <c r="BK948" s="6">
        <v>0</v>
      </c>
    </row>
    <row r="949" spans="1:63" x14ac:dyDescent="0.35">
      <c r="A949" s="28">
        <v>943</v>
      </c>
      <c r="C949" s="18" t="s">
        <v>14</v>
      </c>
      <c r="D949" s="15">
        <v>101</v>
      </c>
      <c r="E949" s="19">
        <v>0</v>
      </c>
      <c r="F949" s="19">
        <v>0</v>
      </c>
      <c r="G949" s="19">
        <v>6</v>
      </c>
      <c r="H949" s="19">
        <v>64</v>
      </c>
      <c r="I949" s="19">
        <v>27</v>
      </c>
      <c r="J949" s="20">
        <v>50.495049504950494</v>
      </c>
      <c r="K949" s="20">
        <v>0</v>
      </c>
      <c r="L949" s="20">
        <v>0</v>
      </c>
      <c r="M949" s="19">
        <v>0</v>
      </c>
      <c r="N949" s="20">
        <v>0</v>
      </c>
      <c r="O949" s="20">
        <v>11</v>
      </c>
      <c r="P949" s="20">
        <v>63.636363636363633</v>
      </c>
      <c r="Q949" s="20">
        <v>30.337078651685395</v>
      </c>
      <c r="R949" s="19">
        <v>0</v>
      </c>
      <c r="S949" s="20">
        <v>0</v>
      </c>
      <c r="T949" s="19">
        <v>0</v>
      </c>
      <c r="U949" s="20">
        <v>0</v>
      </c>
      <c r="V949" s="19">
        <v>0</v>
      </c>
      <c r="W949" s="20">
        <v>0</v>
      </c>
      <c r="X949" s="19">
        <v>0</v>
      </c>
      <c r="Y949" s="20">
        <v>0</v>
      </c>
      <c r="Z949" s="20">
        <v>21.428571428571427</v>
      </c>
      <c r="AA949" s="20">
        <v>50</v>
      </c>
      <c r="AB949" s="19">
        <v>8</v>
      </c>
      <c r="AC949" s="20">
        <v>17.391304347826086</v>
      </c>
      <c r="AD949" s="20">
        <v>72.41379310344827</v>
      </c>
      <c r="AE949" s="20">
        <v>31.25</v>
      </c>
      <c r="AF949" s="20">
        <v>76.923076923076934</v>
      </c>
      <c r="AG949" s="20">
        <v>55.102040816326522</v>
      </c>
      <c r="AH949" s="20">
        <v>34.210526315789473</v>
      </c>
      <c r="AI949" s="20">
        <v>52.631578947368418</v>
      </c>
      <c r="AJ949" s="3">
        <v>480</v>
      </c>
      <c r="AK949" s="6">
        <v>0</v>
      </c>
      <c r="AL949" s="6">
        <v>19</v>
      </c>
      <c r="AM949" s="6">
        <v>0</v>
      </c>
      <c r="AN949" s="6">
        <v>31</v>
      </c>
      <c r="AO949" s="6">
        <v>0</v>
      </c>
      <c r="AP949" s="6">
        <v>0</v>
      </c>
      <c r="AQ949" s="6">
        <v>42</v>
      </c>
      <c r="AR949" s="6">
        <v>15</v>
      </c>
      <c r="AS949" s="6">
        <v>15.957446808510639</v>
      </c>
      <c r="AT949" s="138">
        <v>1</v>
      </c>
      <c r="AU949" s="138">
        <v>0</v>
      </c>
      <c r="AV949" s="138">
        <v>1</v>
      </c>
      <c r="AW949" s="138">
        <v>2</v>
      </c>
      <c r="AX949" s="138">
        <v>4</v>
      </c>
      <c r="AY949" s="6">
        <v>40.74074074074074</v>
      </c>
      <c r="AZ949" s="6">
        <v>0</v>
      </c>
      <c r="BA949" s="6">
        <v>0</v>
      </c>
      <c r="BB949" s="6">
        <v>8</v>
      </c>
      <c r="BC949" s="6">
        <v>10</v>
      </c>
      <c r="BD949" s="6">
        <v>9.9009900990099009</v>
      </c>
      <c r="BE949" s="6">
        <v>0</v>
      </c>
      <c r="BF949" s="6">
        <v>0</v>
      </c>
      <c r="BG949" s="6">
        <v>7</v>
      </c>
      <c r="BH949" s="6">
        <v>10.294117647058822</v>
      </c>
      <c r="BI949" s="6">
        <v>4</v>
      </c>
      <c r="BJ949" s="6">
        <v>16.666666666666664</v>
      </c>
      <c r="BK949" s="6">
        <v>6</v>
      </c>
    </row>
    <row r="950" spans="1:63" x14ac:dyDescent="0.35">
      <c r="A950" s="28">
        <v>944</v>
      </c>
      <c r="C950" s="18" t="s">
        <v>18</v>
      </c>
      <c r="D950" s="15">
        <v>2353</v>
      </c>
      <c r="E950" s="19">
        <v>14</v>
      </c>
      <c r="F950" s="19">
        <v>38</v>
      </c>
      <c r="G950" s="19">
        <v>232</v>
      </c>
      <c r="H950" s="19">
        <v>1729</v>
      </c>
      <c r="I950" s="19">
        <v>351</v>
      </c>
      <c r="J950" s="20">
        <v>55.036124096897574</v>
      </c>
      <c r="K950" s="20">
        <v>64</v>
      </c>
      <c r="L950" s="20">
        <v>8.938547486033519</v>
      </c>
      <c r="M950" s="19">
        <v>5</v>
      </c>
      <c r="N950" s="20">
        <v>4.3859649122807012</v>
      </c>
      <c r="O950" s="20">
        <v>154</v>
      </c>
      <c r="P950" s="20">
        <v>88.535031847133766</v>
      </c>
      <c r="Q950" s="20">
        <v>26.843267108167773</v>
      </c>
      <c r="R950" s="19">
        <v>3</v>
      </c>
      <c r="S950" s="20">
        <v>1.8072289156626504</v>
      </c>
      <c r="T950" s="19">
        <v>0</v>
      </c>
      <c r="U950" s="20">
        <v>0</v>
      </c>
      <c r="V950" s="19">
        <v>7</v>
      </c>
      <c r="W950" s="118">
        <v>7.9545454545454541</v>
      </c>
      <c r="X950" s="19">
        <v>7</v>
      </c>
      <c r="Y950" s="118">
        <v>4.117647058823529</v>
      </c>
      <c r="Z950" s="118">
        <v>16.174402250351619</v>
      </c>
      <c r="AA950" s="118">
        <v>58.368495077355846</v>
      </c>
      <c r="AB950" s="19">
        <v>124</v>
      </c>
      <c r="AC950" s="20">
        <v>8.7385482734319933</v>
      </c>
      <c r="AD950" s="20">
        <v>78.497409326424872</v>
      </c>
      <c r="AE950" s="20">
        <v>63.936170212765951</v>
      </c>
      <c r="AF950" s="20">
        <v>41.17647058823529</v>
      </c>
      <c r="AG950" s="20">
        <v>73.164556962025316</v>
      </c>
      <c r="AH950" s="20">
        <v>34.037558685446015</v>
      </c>
      <c r="AI950" s="20">
        <v>33.568075117370896</v>
      </c>
      <c r="AJ950" s="3">
        <v>524.69512195121956</v>
      </c>
      <c r="AK950" s="6">
        <v>999</v>
      </c>
      <c r="AL950" s="6">
        <v>419</v>
      </c>
      <c r="AM950" s="6">
        <v>0</v>
      </c>
      <c r="AN950" s="6">
        <v>10</v>
      </c>
      <c r="AO950" s="6">
        <v>0</v>
      </c>
      <c r="AP950" s="6">
        <v>6</v>
      </c>
      <c r="AQ950" s="6">
        <v>792</v>
      </c>
      <c r="AR950" s="6">
        <v>298</v>
      </c>
      <c r="AS950" s="6">
        <v>12.973443622115804</v>
      </c>
      <c r="AT950" s="138">
        <v>7</v>
      </c>
      <c r="AU950" s="138">
        <v>0</v>
      </c>
      <c r="AV950" s="138">
        <v>6</v>
      </c>
      <c r="AW950" s="138">
        <v>7</v>
      </c>
      <c r="AX950" s="138">
        <v>20</v>
      </c>
      <c r="AY950" s="6">
        <v>24.72932005197055</v>
      </c>
      <c r="AZ950" s="6">
        <v>12</v>
      </c>
      <c r="BA950" s="6">
        <v>1.6901408450704223</v>
      </c>
      <c r="BB950" s="6">
        <v>34</v>
      </c>
      <c r="BC950" s="6">
        <v>694</v>
      </c>
      <c r="BD950" s="6">
        <v>29.670799486960242</v>
      </c>
      <c r="BE950" s="6">
        <v>36</v>
      </c>
      <c r="BF950" s="6">
        <v>15.789473684210526</v>
      </c>
      <c r="BG950" s="6">
        <v>413</v>
      </c>
      <c r="BH950" s="6">
        <v>24.02559627690518</v>
      </c>
      <c r="BI950" s="6">
        <v>232</v>
      </c>
      <c r="BJ950" s="6">
        <v>67.052023121387279</v>
      </c>
      <c r="BK950" s="6">
        <v>232</v>
      </c>
    </row>
    <row r="951" spans="1:63" x14ac:dyDescent="0.35">
      <c r="A951" s="28">
        <v>945</v>
      </c>
      <c r="C951" s="18"/>
      <c r="D951" s="15"/>
      <c r="E951" s="19"/>
      <c r="F951" s="19"/>
      <c r="G951" s="19"/>
      <c r="H951" s="19"/>
      <c r="I951" s="19"/>
      <c r="J951" s="20"/>
      <c r="K951" s="20"/>
      <c r="L951" s="20"/>
      <c r="M951" s="19"/>
      <c r="N951" s="20"/>
      <c r="O951" s="20"/>
      <c r="P951" s="20"/>
      <c r="Q951" s="20"/>
      <c r="R951" s="19"/>
      <c r="S951" s="20"/>
      <c r="T951" s="19">
        <v>134</v>
      </c>
      <c r="U951" s="20">
        <v>5.0604229607250755</v>
      </c>
      <c r="V951" s="19">
        <v>172</v>
      </c>
      <c r="W951" s="20">
        <v>7.4717636837532577</v>
      </c>
      <c r="X951" s="19">
        <v>307</v>
      </c>
      <c r="Y951" s="20">
        <v>6.1970125151392814</v>
      </c>
      <c r="Z951" s="20">
        <v>13.570423297607448</v>
      </c>
      <c r="AA951" s="20">
        <v>67.787160333441605</v>
      </c>
      <c r="AB951" s="19">
        <v>2568</v>
      </c>
      <c r="AC951" s="20">
        <v>10.371985944505029</v>
      </c>
      <c r="AD951" s="20">
        <v>77.813765182186231</v>
      </c>
      <c r="AE951" s="20">
        <v>60.866023311191874</v>
      </c>
      <c r="AF951" s="20">
        <v>53.400154202004622</v>
      </c>
      <c r="AG951" s="20">
        <v>74.244326845456982</v>
      </c>
      <c r="AH951" s="20">
        <v>23.256133914239854</v>
      </c>
      <c r="AI951" s="20">
        <v>45.049300619124054</v>
      </c>
      <c r="AJ951" s="3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>
        <v>48.296593186372746</v>
      </c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</row>
    <row r="952" spans="1:63" x14ac:dyDescent="0.35">
      <c r="A952" s="28">
        <v>946</v>
      </c>
      <c r="B952" s="21" t="s">
        <v>55</v>
      </c>
      <c r="C952" s="18" t="s">
        <v>26</v>
      </c>
      <c r="D952" s="15">
        <v>265</v>
      </c>
      <c r="E952" s="19">
        <v>6</v>
      </c>
      <c r="F952" s="19">
        <v>21</v>
      </c>
      <c r="G952" s="19">
        <v>38</v>
      </c>
      <c r="H952" s="19">
        <v>196</v>
      </c>
      <c r="I952" s="19">
        <v>11</v>
      </c>
      <c r="J952" s="20">
        <v>41.886792452830193</v>
      </c>
      <c r="K952" s="20">
        <v>5</v>
      </c>
      <c r="L952" s="20">
        <v>4.032258064516129</v>
      </c>
      <c r="M952" s="19">
        <v>0</v>
      </c>
      <c r="N952" s="20">
        <v>0</v>
      </c>
      <c r="O952" s="20">
        <v>6</v>
      </c>
      <c r="P952" s="20">
        <v>100</v>
      </c>
      <c r="Q952" s="20">
        <v>26.382978723404253</v>
      </c>
      <c r="R952" s="19">
        <v>12</v>
      </c>
      <c r="S952" s="20">
        <v>44.444444444444443</v>
      </c>
      <c r="T952" s="19">
        <v>0</v>
      </c>
      <c r="U952" s="20">
        <v>0</v>
      </c>
      <c r="V952" s="19">
        <v>7</v>
      </c>
      <c r="W952" s="20">
        <v>38.888888888888893</v>
      </c>
      <c r="X952" s="19">
        <v>9</v>
      </c>
      <c r="Y952" s="20">
        <v>27.27272727272727</v>
      </c>
      <c r="Z952" s="20">
        <v>26.400000000000002</v>
      </c>
      <c r="AA952" s="20">
        <v>29.599999999999998</v>
      </c>
      <c r="AB952" s="19">
        <v>28</v>
      </c>
      <c r="AC952" s="20">
        <v>22.047244094488189</v>
      </c>
      <c r="AD952" s="20">
        <v>55.85585585585585</v>
      </c>
      <c r="AE952" s="20">
        <v>34.117647058823529</v>
      </c>
      <c r="AF952" s="20">
        <v>31.03448275862069</v>
      </c>
      <c r="AG952" s="20">
        <v>49.056603773584904</v>
      </c>
      <c r="AH952" s="20">
        <v>59</v>
      </c>
      <c r="AI952" s="20">
        <v>18</v>
      </c>
      <c r="AJ952" s="3">
        <v>328</v>
      </c>
      <c r="AK952" s="6">
        <v>0</v>
      </c>
      <c r="AL952" s="6">
        <v>0</v>
      </c>
      <c r="AM952" s="6">
        <v>0</v>
      </c>
      <c r="AN952" s="6">
        <v>242</v>
      </c>
      <c r="AO952" s="6">
        <v>0</v>
      </c>
      <c r="AP952" s="6">
        <v>0</v>
      </c>
      <c r="AQ952" s="6">
        <v>24</v>
      </c>
      <c r="AR952" s="6">
        <v>58</v>
      </c>
      <c r="AS952" s="6">
        <v>22.480620155038761</v>
      </c>
      <c r="AT952" s="138">
        <v>16</v>
      </c>
      <c r="AU952" s="138">
        <v>0</v>
      </c>
      <c r="AV952" s="138">
        <v>0</v>
      </c>
      <c r="AW952" s="138">
        <v>0</v>
      </c>
      <c r="AX952" s="138">
        <v>16</v>
      </c>
      <c r="AY952" s="6">
        <v>46.062992125984252</v>
      </c>
      <c r="AZ952" s="6">
        <v>0</v>
      </c>
      <c r="BA952" s="6">
        <v>0</v>
      </c>
      <c r="BB952" s="6">
        <v>0</v>
      </c>
      <c r="BC952" s="6">
        <v>58</v>
      </c>
      <c r="BD952" s="6">
        <v>21.722846441947567</v>
      </c>
      <c r="BE952" s="6">
        <v>0</v>
      </c>
      <c r="BF952" s="6">
        <v>0</v>
      </c>
      <c r="BG952" s="6">
        <v>45</v>
      </c>
      <c r="BH952" s="6">
        <v>22.95918367346939</v>
      </c>
      <c r="BI952" s="6">
        <v>5</v>
      </c>
      <c r="BJ952" s="6">
        <v>100</v>
      </c>
      <c r="BK952" s="6">
        <v>38</v>
      </c>
    </row>
    <row r="953" spans="1:63" x14ac:dyDescent="0.35">
      <c r="A953" s="28">
        <v>947</v>
      </c>
      <c r="C953" s="18" t="s">
        <v>22</v>
      </c>
      <c r="D953" s="15">
        <v>294</v>
      </c>
      <c r="E953" s="19">
        <v>4</v>
      </c>
      <c r="F953" s="19">
        <v>19</v>
      </c>
      <c r="G953" s="19">
        <v>25</v>
      </c>
      <c r="H953" s="19">
        <v>250</v>
      </c>
      <c r="I953" s="19">
        <v>3</v>
      </c>
      <c r="J953" s="20">
        <v>45.91836734693878</v>
      </c>
      <c r="K953" s="20">
        <v>4</v>
      </c>
      <c r="L953" s="20">
        <v>1.9900497512437811</v>
      </c>
      <c r="M953" s="19">
        <v>0</v>
      </c>
      <c r="N953" s="20">
        <v>0</v>
      </c>
      <c r="O953" s="20">
        <v>5</v>
      </c>
      <c r="P953" s="20">
        <v>100</v>
      </c>
      <c r="Q953" s="20">
        <v>2.5830258302583027</v>
      </c>
      <c r="R953" s="19">
        <v>0</v>
      </c>
      <c r="S953" s="20">
        <v>0</v>
      </c>
      <c r="T953" s="19">
        <v>0</v>
      </c>
      <c r="U953" s="20">
        <v>0</v>
      </c>
      <c r="V953" s="19">
        <v>0</v>
      </c>
      <c r="W953" s="118">
        <v>0</v>
      </c>
      <c r="X953" s="118">
        <v>0</v>
      </c>
      <c r="Y953" s="118">
        <v>0</v>
      </c>
      <c r="Z953" s="20">
        <v>8.9108910891089099</v>
      </c>
      <c r="AA953" s="20">
        <v>79.207920792079207</v>
      </c>
      <c r="AB953" s="19">
        <v>22</v>
      </c>
      <c r="AC953" s="20">
        <v>10.328638497652582</v>
      </c>
      <c r="AD953" s="20">
        <v>87.596899224806208</v>
      </c>
      <c r="AE953" s="20">
        <v>63.157894736842103</v>
      </c>
      <c r="AF953" s="20">
        <v>54</v>
      </c>
      <c r="AG953" s="20">
        <v>80.412371134020617</v>
      </c>
      <c r="AH953" s="20">
        <v>19.075144508670519</v>
      </c>
      <c r="AI953" s="20">
        <v>42.196531791907518</v>
      </c>
      <c r="AJ953" s="3">
        <v>752.77777777777783</v>
      </c>
      <c r="AK953" s="6">
        <v>4</v>
      </c>
      <c r="AL953" s="6">
        <v>0</v>
      </c>
      <c r="AM953" s="6">
        <v>48</v>
      </c>
      <c r="AN953" s="6">
        <v>202</v>
      </c>
      <c r="AO953" s="6">
        <v>0</v>
      </c>
      <c r="AP953" s="6">
        <v>0</v>
      </c>
      <c r="AQ953" s="6">
        <v>15</v>
      </c>
      <c r="AR953" s="6">
        <v>66</v>
      </c>
      <c r="AS953" s="6">
        <v>23.157894736842106</v>
      </c>
      <c r="AT953" s="138">
        <v>1</v>
      </c>
      <c r="AU953" s="138">
        <v>0</v>
      </c>
      <c r="AV953" s="138">
        <v>4</v>
      </c>
      <c r="AW953" s="138">
        <v>1</v>
      </c>
      <c r="AX953" s="138">
        <v>6</v>
      </c>
      <c r="AY953" s="6">
        <v>45.8041958041958</v>
      </c>
      <c r="AZ953" s="6">
        <v>0</v>
      </c>
      <c r="BA953" s="6">
        <v>0</v>
      </c>
      <c r="BB953" s="6">
        <v>0</v>
      </c>
      <c r="BC953" s="6">
        <v>16</v>
      </c>
      <c r="BD953" s="6">
        <v>5.4607508532423212</v>
      </c>
      <c r="BE953" s="6">
        <v>4</v>
      </c>
      <c r="BF953" s="6">
        <v>16</v>
      </c>
      <c r="BG953" s="6">
        <v>11</v>
      </c>
      <c r="BH953" s="6">
        <v>4.4897959183673466</v>
      </c>
      <c r="BI953" s="6">
        <v>0</v>
      </c>
      <c r="BJ953" s="6">
        <v>0</v>
      </c>
      <c r="BK953" s="6">
        <v>25</v>
      </c>
    </row>
    <row r="954" spans="1:63" x14ac:dyDescent="0.35">
      <c r="A954" s="28">
        <v>948</v>
      </c>
      <c r="C954" s="18" t="s">
        <v>134</v>
      </c>
      <c r="D954" s="15">
        <v>373</v>
      </c>
      <c r="E954" s="19">
        <v>0</v>
      </c>
      <c r="F954" s="19">
        <v>0</v>
      </c>
      <c r="G954" s="19">
        <v>18</v>
      </c>
      <c r="H954" s="19">
        <v>290</v>
      </c>
      <c r="I954" s="19">
        <v>71</v>
      </c>
      <c r="J954" s="20">
        <v>52.278820375335123</v>
      </c>
      <c r="K954" s="20">
        <v>14</v>
      </c>
      <c r="L954" s="20">
        <v>10.76923076923077</v>
      </c>
      <c r="M954" s="19">
        <v>0</v>
      </c>
      <c r="N954" s="20">
        <v>0</v>
      </c>
      <c r="O954" s="20">
        <v>22</v>
      </c>
      <c r="P954" s="20">
        <v>100</v>
      </c>
      <c r="Q954" s="20">
        <v>24.147727272727273</v>
      </c>
      <c r="R954" s="19">
        <v>0</v>
      </c>
      <c r="S954" s="20">
        <v>0</v>
      </c>
      <c r="T954" s="19">
        <v>0</v>
      </c>
      <c r="U954" s="20">
        <v>0</v>
      </c>
      <c r="V954" s="19">
        <v>0</v>
      </c>
      <c r="W954" s="118">
        <v>0</v>
      </c>
      <c r="X954" s="118">
        <v>0</v>
      </c>
      <c r="Y954" s="118">
        <v>0</v>
      </c>
      <c r="Z954" s="20">
        <v>39.166666666666664</v>
      </c>
      <c r="AA954" s="20">
        <v>23.333333333333332</v>
      </c>
      <c r="AB954" s="19">
        <v>9</v>
      </c>
      <c r="AC954" s="20">
        <v>4.2056074766355138</v>
      </c>
      <c r="AD954" s="20">
        <v>79.069767441860463</v>
      </c>
      <c r="AE954" s="20">
        <v>57.055214723926383</v>
      </c>
      <c r="AF954" s="20">
        <v>100</v>
      </c>
      <c r="AG954" s="20">
        <v>66.787003610108314</v>
      </c>
      <c r="AH954" s="20">
        <v>48.717948717948715</v>
      </c>
      <c r="AI954" s="20">
        <v>20</v>
      </c>
      <c r="AJ954" s="3">
        <v>653.125</v>
      </c>
      <c r="AK954" s="6">
        <v>0</v>
      </c>
      <c r="AL954" s="6">
        <v>228</v>
      </c>
      <c r="AM954" s="6">
        <v>0</v>
      </c>
      <c r="AN954" s="6">
        <v>74</v>
      </c>
      <c r="AO954" s="6">
        <v>0</v>
      </c>
      <c r="AP954" s="6">
        <v>0</v>
      </c>
      <c r="AQ954" s="6">
        <v>63</v>
      </c>
      <c r="AR954" s="6">
        <v>4</v>
      </c>
      <c r="AS954" s="6">
        <v>1.0869565217391304</v>
      </c>
      <c r="AT954" s="138">
        <v>2</v>
      </c>
      <c r="AU954" s="138">
        <v>0</v>
      </c>
      <c r="AV954" s="138">
        <v>0</v>
      </c>
      <c r="AW954" s="138">
        <v>0</v>
      </c>
      <c r="AX954" s="138">
        <v>2</v>
      </c>
      <c r="AY954" s="6">
        <v>14.049586776859504</v>
      </c>
      <c r="AZ954" s="6">
        <v>4</v>
      </c>
      <c r="BA954" s="6">
        <v>3.0769230769230771</v>
      </c>
      <c r="BB954" s="6">
        <v>8</v>
      </c>
      <c r="BC954" s="6">
        <v>88</v>
      </c>
      <c r="BD954" s="6">
        <v>23.52941176470588</v>
      </c>
      <c r="BE954" s="6">
        <v>5</v>
      </c>
      <c r="BF954" s="6">
        <v>25</v>
      </c>
      <c r="BG954" s="6">
        <v>43</v>
      </c>
      <c r="BH954" s="6">
        <v>14.827586206896552</v>
      </c>
      <c r="BI954" s="6">
        <v>42</v>
      </c>
      <c r="BJ954" s="6">
        <v>58.333333333333336</v>
      </c>
      <c r="BK954" s="6">
        <v>18</v>
      </c>
    </row>
    <row r="955" spans="1:63" x14ac:dyDescent="0.35">
      <c r="A955" s="28">
        <v>949</v>
      </c>
      <c r="C955" s="18" t="s">
        <v>137</v>
      </c>
      <c r="D955" s="15">
        <v>61</v>
      </c>
      <c r="E955" s="19">
        <v>0</v>
      </c>
      <c r="F955" s="19">
        <v>0</v>
      </c>
      <c r="G955" s="19">
        <v>6</v>
      </c>
      <c r="H955" s="19">
        <v>46</v>
      </c>
      <c r="I955" s="19">
        <v>5</v>
      </c>
      <c r="J955" s="20">
        <v>52.459016393442624</v>
      </c>
      <c r="K955" s="20">
        <v>4</v>
      </c>
      <c r="L955" s="20">
        <v>10.810810810810811</v>
      </c>
      <c r="M955" s="19">
        <v>0</v>
      </c>
      <c r="N955" s="20">
        <v>0</v>
      </c>
      <c r="O955" s="20">
        <v>0</v>
      </c>
      <c r="P955" s="20">
        <v>0</v>
      </c>
      <c r="Q955" s="20">
        <v>17.777777777777779</v>
      </c>
      <c r="R955" s="19">
        <v>0</v>
      </c>
      <c r="S955" s="20">
        <v>0</v>
      </c>
      <c r="T955" s="19">
        <v>0</v>
      </c>
      <c r="U955" s="20">
        <v>0</v>
      </c>
      <c r="V955" s="19">
        <v>0</v>
      </c>
      <c r="W955" s="20">
        <v>0</v>
      </c>
      <c r="X955" s="19">
        <v>0</v>
      </c>
      <c r="Y955" s="20">
        <v>0</v>
      </c>
      <c r="Z955" s="20">
        <v>0</v>
      </c>
      <c r="AA955" s="20">
        <v>40</v>
      </c>
      <c r="AB955" s="19">
        <v>3</v>
      </c>
      <c r="AC955" s="20">
        <v>9.0909090909090917</v>
      </c>
      <c r="AD955" s="20">
        <v>61.904761904761905</v>
      </c>
      <c r="AE955" s="20">
        <v>54.166666666666664</v>
      </c>
      <c r="AF955" s="20">
        <v>46.153846153846153</v>
      </c>
      <c r="AG955" s="20">
        <v>88</v>
      </c>
      <c r="AH955" s="20">
        <v>66.666666666666657</v>
      </c>
      <c r="AI955" s="20">
        <v>10</v>
      </c>
      <c r="AJ955" s="3">
        <v>748.07692307692309</v>
      </c>
      <c r="AK955" s="6">
        <v>20</v>
      </c>
      <c r="AL955" s="6">
        <v>17</v>
      </c>
      <c r="AM955" s="6">
        <v>0</v>
      </c>
      <c r="AN955" s="6">
        <v>20</v>
      </c>
      <c r="AO955" s="6">
        <v>0</v>
      </c>
      <c r="AP955" s="6">
        <v>0</v>
      </c>
      <c r="AQ955" s="6">
        <v>0</v>
      </c>
      <c r="AR955" s="6">
        <v>24</v>
      </c>
      <c r="AS955" s="6">
        <v>41.379310344827587</v>
      </c>
      <c r="AT955" s="138">
        <v>1</v>
      </c>
      <c r="AU955" s="138">
        <v>0</v>
      </c>
      <c r="AV955" s="138">
        <v>0</v>
      </c>
      <c r="AW955" s="138">
        <v>0</v>
      </c>
      <c r="AX955" s="138">
        <v>1</v>
      </c>
      <c r="AY955" s="6">
        <v>38.70967741935484</v>
      </c>
      <c r="AZ955" s="6">
        <v>0</v>
      </c>
      <c r="BA955" s="6">
        <v>0</v>
      </c>
      <c r="BB955" s="6">
        <v>0</v>
      </c>
      <c r="BC955" s="6">
        <v>9</v>
      </c>
      <c r="BD955" s="6">
        <v>15.254237288135593</v>
      </c>
      <c r="BE955" s="6">
        <v>0</v>
      </c>
      <c r="BF955" s="6">
        <v>0</v>
      </c>
      <c r="BG955" s="6">
        <v>9</v>
      </c>
      <c r="BH955" s="6">
        <v>19.565217391304348</v>
      </c>
      <c r="BI955" s="6">
        <v>0</v>
      </c>
      <c r="BJ955" s="6">
        <v>0</v>
      </c>
      <c r="BK955" s="6">
        <v>6</v>
      </c>
    </row>
    <row r="956" spans="1:63" x14ac:dyDescent="0.35">
      <c r="A956" s="28">
        <v>950</v>
      </c>
      <c r="C956" s="18" t="s">
        <v>16</v>
      </c>
      <c r="D956" s="15">
        <v>283</v>
      </c>
      <c r="E956" s="19">
        <v>0</v>
      </c>
      <c r="F956" s="19">
        <v>0</v>
      </c>
      <c r="G956" s="19">
        <v>20</v>
      </c>
      <c r="H956" s="19">
        <v>235</v>
      </c>
      <c r="I956" s="19">
        <v>23</v>
      </c>
      <c r="J956" s="20">
        <v>54.770318021201412</v>
      </c>
      <c r="K956" s="20">
        <v>10</v>
      </c>
      <c r="L956" s="20">
        <v>9.3457943925233646</v>
      </c>
      <c r="M956" s="19">
        <v>0</v>
      </c>
      <c r="N956" s="20">
        <v>0</v>
      </c>
      <c r="O956" s="20">
        <v>21</v>
      </c>
      <c r="P956" s="20">
        <v>86.36363636363636</v>
      </c>
      <c r="Q956" s="20">
        <v>52.416356877323423</v>
      </c>
      <c r="R956" s="19">
        <v>6</v>
      </c>
      <c r="S956" s="20">
        <v>37.5</v>
      </c>
      <c r="T956" s="19">
        <v>0</v>
      </c>
      <c r="U956" s="20">
        <v>0</v>
      </c>
      <c r="V956" s="19">
        <v>4</v>
      </c>
      <c r="W956" s="118">
        <v>50</v>
      </c>
      <c r="X956" s="19">
        <v>4</v>
      </c>
      <c r="Y956" s="20">
        <v>23.52941176470588</v>
      </c>
      <c r="Z956" s="20">
        <v>17.272727272727273</v>
      </c>
      <c r="AA956" s="20">
        <v>19.090909090909093</v>
      </c>
      <c r="AB956" s="19">
        <v>11</v>
      </c>
      <c r="AC956" s="20">
        <v>6.7073170731707323</v>
      </c>
      <c r="AD956" s="20">
        <v>74.528301886792448</v>
      </c>
      <c r="AE956" s="20">
        <v>47.727272727272727</v>
      </c>
      <c r="AF956" s="20">
        <v>50</v>
      </c>
      <c r="AG956" s="20">
        <v>61.274509803921575</v>
      </c>
      <c r="AH956" s="20">
        <v>72.027972027972027</v>
      </c>
      <c r="AI956" s="20">
        <v>16.083916083916083</v>
      </c>
      <c r="AJ956" s="3">
        <v>544.11764705882354</v>
      </c>
      <c r="AK956" s="6">
        <v>253</v>
      </c>
      <c r="AL956" s="6">
        <v>7</v>
      </c>
      <c r="AM956" s="6">
        <v>0</v>
      </c>
      <c r="AN956" s="6">
        <v>0</v>
      </c>
      <c r="AO956" s="6">
        <v>0</v>
      </c>
      <c r="AP956" s="6">
        <v>0</v>
      </c>
      <c r="AQ956" s="6">
        <v>18</v>
      </c>
      <c r="AR956" s="6">
        <v>37</v>
      </c>
      <c r="AS956" s="6">
        <v>13.454545454545455</v>
      </c>
      <c r="AT956" s="138">
        <v>3</v>
      </c>
      <c r="AU956" s="138">
        <v>0</v>
      </c>
      <c r="AV956" s="138">
        <v>0</v>
      </c>
      <c r="AW956" s="138">
        <v>0</v>
      </c>
      <c r="AX956" s="138">
        <v>3</v>
      </c>
      <c r="AY956" s="6">
        <v>9.2250922509225095</v>
      </c>
      <c r="AZ956" s="6">
        <v>0</v>
      </c>
      <c r="BA956" s="6">
        <v>0</v>
      </c>
      <c r="BB956" s="6">
        <v>0</v>
      </c>
      <c r="BC956" s="6">
        <v>134</v>
      </c>
      <c r="BD956" s="6">
        <v>47.686832740213525</v>
      </c>
      <c r="BE956" s="6">
        <v>10</v>
      </c>
      <c r="BF956" s="6">
        <v>40</v>
      </c>
      <c r="BG956" s="6">
        <v>103</v>
      </c>
      <c r="BH956" s="6">
        <v>44.978165938864628</v>
      </c>
      <c r="BI956" s="6">
        <v>21</v>
      </c>
      <c r="BJ956" s="6">
        <v>77.777777777777786</v>
      </c>
      <c r="BK956" s="6">
        <v>20</v>
      </c>
    </row>
    <row r="957" spans="1:63" x14ac:dyDescent="0.35">
      <c r="A957" s="28">
        <v>951</v>
      </c>
      <c r="C957" s="18" t="s">
        <v>138</v>
      </c>
      <c r="D957" s="15">
        <v>3741</v>
      </c>
      <c r="E957" s="19">
        <v>64</v>
      </c>
      <c r="F957" s="19">
        <v>145</v>
      </c>
      <c r="G957" s="19">
        <v>565</v>
      </c>
      <c r="H957" s="19">
        <v>2754</v>
      </c>
      <c r="I957" s="19">
        <v>278</v>
      </c>
      <c r="J957" s="20">
        <v>53.274525527933704</v>
      </c>
      <c r="K957" s="20">
        <v>120</v>
      </c>
      <c r="L957" s="20">
        <v>6.2111801242236027</v>
      </c>
      <c r="M957" s="19">
        <v>3</v>
      </c>
      <c r="N957" s="20">
        <v>1.2931034482758621</v>
      </c>
      <c r="O957" s="20">
        <v>149</v>
      </c>
      <c r="P957" s="20">
        <v>88.435374149659864</v>
      </c>
      <c r="Q957" s="20">
        <v>11.768050028425241</v>
      </c>
      <c r="R957" s="19">
        <v>23</v>
      </c>
      <c r="S957" s="20">
        <v>5.0997782705099777</v>
      </c>
      <c r="T957" s="19">
        <v>14</v>
      </c>
      <c r="U957" s="20">
        <v>6.0344827586206895</v>
      </c>
      <c r="V957" s="19">
        <v>11</v>
      </c>
      <c r="W957" s="20">
        <v>5.3921568627450984</v>
      </c>
      <c r="X957" s="19">
        <v>27</v>
      </c>
      <c r="Y957" s="20">
        <v>6.1643835616438354</v>
      </c>
      <c r="Z957" s="20">
        <v>16.859243697478991</v>
      </c>
      <c r="AA957" s="20">
        <v>57.720588235294116</v>
      </c>
      <c r="AB957" s="19">
        <v>221</v>
      </c>
      <c r="AC957" s="20">
        <v>11.287027579162411</v>
      </c>
      <c r="AD957" s="20">
        <v>72.058823529411768</v>
      </c>
      <c r="AE957" s="20">
        <v>51.812788398154254</v>
      </c>
      <c r="AF957" s="20">
        <v>35.074626865671647</v>
      </c>
      <c r="AG957" s="20">
        <v>68.54990583804144</v>
      </c>
      <c r="AH957" s="20">
        <v>33</v>
      </c>
      <c r="AI957" s="20">
        <v>35.411764705882355</v>
      </c>
      <c r="AJ957" s="3">
        <v>385.45816733067727</v>
      </c>
      <c r="AK957" s="6">
        <v>431</v>
      </c>
      <c r="AL957" s="6">
        <v>385</v>
      </c>
      <c r="AM957" s="6">
        <v>0</v>
      </c>
      <c r="AN957" s="6">
        <v>12</v>
      </c>
      <c r="AO957" s="6">
        <v>0</v>
      </c>
      <c r="AP957" s="6">
        <v>11</v>
      </c>
      <c r="AQ957" s="6">
        <v>2774</v>
      </c>
      <c r="AR957" s="6">
        <v>1049</v>
      </c>
      <c r="AS957" s="6">
        <v>29.244494006133259</v>
      </c>
      <c r="AT957" s="138">
        <v>69</v>
      </c>
      <c r="AU957" s="138">
        <v>0</v>
      </c>
      <c r="AV957" s="138">
        <v>46</v>
      </c>
      <c r="AW957" s="138">
        <v>26</v>
      </c>
      <c r="AX957" s="138">
        <v>141</v>
      </c>
      <c r="AY957" s="6">
        <v>21.210453920220083</v>
      </c>
      <c r="AZ957" s="6">
        <v>4</v>
      </c>
      <c r="BA957" s="6">
        <v>0.20975353959098059</v>
      </c>
      <c r="BB957" s="6">
        <v>7</v>
      </c>
      <c r="BC957" s="6">
        <v>1316</v>
      </c>
      <c r="BD957" s="6">
        <v>35.300429184549358</v>
      </c>
      <c r="BE957" s="6">
        <v>119</v>
      </c>
      <c r="BF957" s="6">
        <v>21.024734982332156</v>
      </c>
      <c r="BG957" s="6">
        <v>912</v>
      </c>
      <c r="BH957" s="6">
        <v>33.224043715846996</v>
      </c>
      <c r="BI957" s="6">
        <v>234</v>
      </c>
      <c r="BJ957" s="6">
        <v>84.782608695652172</v>
      </c>
      <c r="BK957" s="6">
        <v>565</v>
      </c>
    </row>
    <row r="958" spans="1:63" x14ac:dyDescent="0.35">
      <c r="A958" s="28">
        <v>952</v>
      </c>
      <c r="C958" s="18" t="s">
        <v>2</v>
      </c>
      <c r="D958" s="15">
        <v>55</v>
      </c>
      <c r="E958" s="19">
        <v>0</v>
      </c>
      <c r="F958" s="19">
        <v>3</v>
      </c>
      <c r="G958" s="19">
        <v>3</v>
      </c>
      <c r="H958" s="19">
        <v>43</v>
      </c>
      <c r="I958" s="19">
        <v>5</v>
      </c>
      <c r="J958" s="20">
        <v>54.54545454545454</v>
      </c>
      <c r="K958" s="20">
        <v>0</v>
      </c>
      <c r="L958" s="20">
        <v>0</v>
      </c>
      <c r="M958" s="19">
        <v>0</v>
      </c>
      <c r="N958" s="20">
        <v>0</v>
      </c>
      <c r="O958" s="20">
        <v>3</v>
      </c>
      <c r="P958" s="20">
        <v>100</v>
      </c>
      <c r="Q958" s="20">
        <v>29.787234042553191</v>
      </c>
      <c r="R958" s="19">
        <v>0</v>
      </c>
      <c r="S958" s="20">
        <v>0</v>
      </c>
      <c r="T958" s="19">
        <v>0</v>
      </c>
      <c r="U958" s="20">
        <v>0</v>
      </c>
      <c r="V958" s="19">
        <v>0</v>
      </c>
      <c r="W958" s="20">
        <v>0</v>
      </c>
      <c r="X958" s="19">
        <v>0</v>
      </c>
      <c r="Y958" s="20">
        <v>0</v>
      </c>
      <c r="Z958" s="20">
        <v>14.285714285714285</v>
      </c>
      <c r="AA958" s="20">
        <v>0</v>
      </c>
      <c r="AB958" s="19">
        <v>4</v>
      </c>
      <c r="AC958" s="20">
        <v>14.285714285714285</v>
      </c>
      <c r="AD958" s="20">
        <v>73.91304347826086</v>
      </c>
      <c r="AE958" s="20">
        <v>31.818181818181817</v>
      </c>
      <c r="AF958" s="20">
        <v>42.857142857142854</v>
      </c>
      <c r="AG958" s="20">
        <v>60.606060606060609</v>
      </c>
      <c r="AH958" s="20">
        <v>73.333333333333329</v>
      </c>
      <c r="AI958" s="20">
        <v>0</v>
      </c>
      <c r="AJ958" s="3">
        <v>562.5</v>
      </c>
      <c r="AK958" s="6">
        <v>0</v>
      </c>
      <c r="AL958" s="6">
        <v>44</v>
      </c>
      <c r="AM958" s="6">
        <v>0</v>
      </c>
      <c r="AN958" s="6">
        <v>0</v>
      </c>
      <c r="AO958" s="6">
        <v>0</v>
      </c>
      <c r="AP958" s="6">
        <v>0</v>
      </c>
      <c r="AQ958" s="6">
        <v>12</v>
      </c>
      <c r="AR958" s="6">
        <v>14</v>
      </c>
      <c r="AS958" s="6">
        <v>25</v>
      </c>
      <c r="AT958" s="138"/>
      <c r="AU958" s="138"/>
      <c r="AV958" s="138"/>
      <c r="AW958" s="138"/>
      <c r="AX958" s="138"/>
      <c r="AY958" s="6">
        <v>73.68421052631578</v>
      </c>
      <c r="AZ958" s="6">
        <v>0</v>
      </c>
      <c r="BA958" s="6">
        <v>0</v>
      </c>
      <c r="BB958" s="6">
        <v>0</v>
      </c>
      <c r="BC958" s="6">
        <v>0</v>
      </c>
      <c r="BD958" s="6">
        <v>0</v>
      </c>
      <c r="BE958" s="6">
        <v>0</v>
      </c>
      <c r="BF958" s="6">
        <v>0</v>
      </c>
      <c r="BG958" s="6">
        <v>0</v>
      </c>
      <c r="BH958" s="6">
        <v>0</v>
      </c>
      <c r="BI958" s="6">
        <v>0</v>
      </c>
      <c r="BJ958" s="6">
        <v>0</v>
      </c>
      <c r="BK958" s="6">
        <v>3</v>
      </c>
    </row>
    <row r="959" spans="1:63" x14ac:dyDescent="0.35">
      <c r="A959" s="28">
        <v>953</v>
      </c>
      <c r="C959" s="18" t="s">
        <v>6</v>
      </c>
      <c r="D959" s="15">
        <v>618</v>
      </c>
      <c r="E959" s="19">
        <v>0</v>
      </c>
      <c r="F959" s="19">
        <v>0</v>
      </c>
      <c r="G959" s="19">
        <v>14</v>
      </c>
      <c r="H959" s="19">
        <v>318</v>
      </c>
      <c r="I959" s="19">
        <v>281</v>
      </c>
      <c r="J959" s="20">
        <v>52.912621359223301</v>
      </c>
      <c r="K959" s="20">
        <v>7</v>
      </c>
      <c r="L959" s="20">
        <v>10.44776119402985</v>
      </c>
      <c r="M959" s="19">
        <v>0</v>
      </c>
      <c r="N959" s="20">
        <v>0</v>
      </c>
      <c r="O959" s="20">
        <v>54</v>
      </c>
      <c r="P959" s="20">
        <v>83.636363636363626</v>
      </c>
      <c r="Q959" s="20">
        <v>49.744463373083477</v>
      </c>
      <c r="R959" s="19">
        <v>0</v>
      </c>
      <c r="S959" s="20">
        <v>0</v>
      </c>
      <c r="T959" s="19">
        <v>0</v>
      </c>
      <c r="U959" s="20">
        <v>0</v>
      </c>
      <c r="V959" s="19">
        <v>0</v>
      </c>
      <c r="W959" s="20">
        <v>0</v>
      </c>
      <c r="X959" s="19">
        <v>0</v>
      </c>
      <c r="Y959" s="20">
        <v>0</v>
      </c>
      <c r="Z959" s="20">
        <v>36.507936507936506</v>
      </c>
      <c r="AA959" s="20">
        <v>31.746031746031743</v>
      </c>
      <c r="AB959" s="19">
        <v>17</v>
      </c>
      <c r="AC959" s="20">
        <v>6.7729083665338639</v>
      </c>
      <c r="AD959" s="20">
        <v>74.683544303797461</v>
      </c>
      <c r="AE959" s="20">
        <v>64.81481481481481</v>
      </c>
      <c r="AF959" s="20">
        <v>100</v>
      </c>
      <c r="AG959" s="20">
        <v>69.902912621359221</v>
      </c>
      <c r="AH959" s="20">
        <v>48.760330578512395</v>
      </c>
      <c r="AI959" s="20">
        <v>17.768595041322314</v>
      </c>
      <c r="AJ959" s="3">
        <v>445.50561797752812</v>
      </c>
      <c r="AK959" s="6">
        <v>0</v>
      </c>
      <c r="AL959" s="6">
        <v>580</v>
      </c>
      <c r="AM959" s="6">
        <v>0</v>
      </c>
      <c r="AN959" s="6">
        <v>3</v>
      </c>
      <c r="AO959" s="6">
        <v>0</v>
      </c>
      <c r="AP959" s="6">
        <v>0</v>
      </c>
      <c r="AQ959" s="6">
        <v>25</v>
      </c>
      <c r="AR959" s="6">
        <v>9</v>
      </c>
      <c r="AS959" s="6">
        <v>1.490066225165563</v>
      </c>
      <c r="AT959" s="138">
        <v>0</v>
      </c>
      <c r="AU959" s="138">
        <v>0</v>
      </c>
      <c r="AV959" s="138">
        <v>0</v>
      </c>
      <c r="AW959" s="138">
        <v>0</v>
      </c>
      <c r="AX959" s="138">
        <v>0</v>
      </c>
      <c r="AY959" s="6">
        <v>7.8534031413612562</v>
      </c>
      <c r="AZ959" s="6">
        <v>0</v>
      </c>
      <c r="BA959" s="6">
        <v>0</v>
      </c>
      <c r="BB959" s="6">
        <v>48</v>
      </c>
      <c r="BC959" s="6">
        <v>110</v>
      </c>
      <c r="BD959" s="6">
        <v>18.092105263157894</v>
      </c>
      <c r="BE959" s="6">
        <v>0</v>
      </c>
      <c r="BF959" s="6">
        <v>0</v>
      </c>
      <c r="BG959" s="6">
        <v>26</v>
      </c>
      <c r="BH959" s="6">
        <v>8</v>
      </c>
      <c r="BI959" s="6">
        <v>86</v>
      </c>
      <c r="BJ959" s="6">
        <v>31.272727272727273</v>
      </c>
      <c r="BK959" s="6">
        <v>14</v>
      </c>
    </row>
    <row r="960" spans="1:63" x14ac:dyDescent="0.35">
      <c r="A960" s="28">
        <v>954</v>
      </c>
      <c r="C960" s="18" t="s">
        <v>10</v>
      </c>
      <c r="D960" s="15">
        <v>988</v>
      </c>
      <c r="E960" s="19">
        <v>14</v>
      </c>
      <c r="F960" s="19">
        <v>67</v>
      </c>
      <c r="G960" s="19">
        <v>42</v>
      </c>
      <c r="H960" s="19">
        <v>593</v>
      </c>
      <c r="I960" s="19">
        <v>285</v>
      </c>
      <c r="J960" s="20">
        <v>51.315789473684212</v>
      </c>
      <c r="K960" s="20">
        <v>14</v>
      </c>
      <c r="L960" s="20">
        <v>4.9122807017543861</v>
      </c>
      <c r="M960" s="19">
        <v>5</v>
      </c>
      <c r="N960" s="20">
        <v>25</v>
      </c>
      <c r="O960" s="20">
        <v>46</v>
      </c>
      <c r="P960" s="20">
        <v>78.723404255319153</v>
      </c>
      <c r="Q960" s="20">
        <v>16.647531572904708</v>
      </c>
      <c r="R960" s="19">
        <v>0</v>
      </c>
      <c r="S960" s="20">
        <v>0</v>
      </c>
      <c r="T960" s="19">
        <v>0</v>
      </c>
      <c r="U960" s="20">
        <v>0</v>
      </c>
      <c r="V960" s="19">
        <v>6</v>
      </c>
      <c r="W960" s="20">
        <v>66.666666666666657</v>
      </c>
      <c r="X960" s="19">
        <v>5</v>
      </c>
      <c r="Y960" s="20">
        <v>23.809523809523807</v>
      </c>
      <c r="Z960" s="20">
        <v>14.130434782608695</v>
      </c>
      <c r="AA960" s="20">
        <v>71.739130434782609</v>
      </c>
      <c r="AB960" s="19">
        <v>28</v>
      </c>
      <c r="AC960" s="20">
        <v>6.8126520681265204</v>
      </c>
      <c r="AD960" s="20">
        <v>77.655677655677664</v>
      </c>
      <c r="AE960" s="20">
        <v>50.320512820512818</v>
      </c>
      <c r="AF960" s="20">
        <v>50.704225352112672</v>
      </c>
      <c r="AG960" s="20">
        <v>65.537848605577693</v>
      </c>
      <c r="AH960" s="20">
        <v>22.894736842105264</v>
      </c>
      <c r="AI960" s="20">
        <v>40</v>
      </c>
      <c r="AJ960" s="3">
        <v>479.126213592233</v>
      </c>
      <c r="AK960" s="6">
        <v>0</v>
      </c>
      <c r="AL960" s="6">
        <v>855</v>
      </c>
      <c r="AM960" s="6">
        <v>7</v>
      </c>
      <c r="AN960" s="6">
        <v>102</v>
      </c>
      <c r="AO960" s="6">
        <v>0</v>
      </c>
      <c r="AP960" s="6">
        <v>0</v>
      </c>
      <c r="AQ960" s="6">
        <v>14</v>
      </c>
      <c r="AR960" s="6">
        <v>107</v>
      </c>
      <c r="AS960" s="6">
        <v>11.042311661506709</v>
      </c>
      <c r="AT960" s="138">
        <v>2</v>
      </c>
      <c r="AU960" s="138">
        <v>0</v>
      </c>
      <c r="AV960" s="138">
        <v>0</v>
      </c>
      <c r="AW960" s="138">
        <v>5</v>
      </c>
      <c r="AX960" s="138">
        <v>7</v>
      </c>
      <c r="AY960" s="6">
        <v>22.1505376344086</v>
      </c>
      <c r="AZ960" s="6">
        <v>3</v>
      </c>
      <c r="BA960" s="6">
        <v>1.0869565217391304</v>
      </c>
      <c r="BB960" s="6">
        <v>38</v>
      </c>
      <c r="BC960" s="6">
        <v>88</v>
      </c>
      <c r="BD960" s="6">
        <v>8.997955010224949</v>
      </c>
      <c r="BE960" s="6">
        <v>0</v>
      </c>
      <c r="BF960" s="6">
        <v>0</v>
      </c>
      <c r="BG960" s="6">
        <v>39</v>
      </c>
      <c r="BH960" s="6">
        <v>6.5989847715736047</v>
      </c>
      <c r="BI960" s="6">
        <v>49</v>
      </c>
      <c r="BJ960" s="6">
        <v>17.192982456140353</v>
      </c>
      <c r="BK960" s="6">
        <v>42</v>
      </c>
    </row>
    <row r="961" spans="1:63" x14ac:dyDescent="0.35">
      <c r="A961" s="28">
        <v>955</v>
      </c>
      <c r="C961" s="18" t="s">
        <v>277</v>
      </c>
      <c r="D961" s="15">
        <v>65</v>
      </c>
      <c r="E961" s="19">
        <v>5</v>
      </c>
      <c r="F961" s="19">
        <v>6</v>
      </c>
      <c r="G961" s="19">
        <v>14</v>
      </c>
      <c r="H961" s="19">
        <v>44</v>
      </c>
      <c r="I961" s="19">
        <v>0</v>
      </c>
      <c r="J961" s="20">
        <v>52.307692307692314</v>
      </c>
      <c r="K961" s="20">
        <v>4</v>
      </c>
      <c r="L961" s="20">
        <v>14.285714285714285</v>
      </c>
      <c r="M961" s="19">
        <v>0</v>
      </c>
      <c r="N961" s="20">
        <v>0</v>
      </c>
      <c r="O961" s="20">
        <v>5</v>
      </c>
      <c r="P961" s="20">
        <v>100</v>
      </c>
      <c r="Q961" s="20">
        <v>20</v>
      </c>
      <c r="R961" s="19">
        <v>0</v>
      </c>
      <c r="S961" s="20">
        <v>0</v>
      </c>
      <c r="T961" s="19">
        <v>0</v>
      </c>
      <c r="U961" s="20">
        <v>0</v>
      </c>
      <c r="V961" s="19">
        <v>0</v>
      </c>
      <c r="W961" s="20">
        <v>0</v>
      </c>
      <c r="X961" s="19">
        <v>0</v>
      </c>
      <c r="Y961" s="20">
        <v>0</v>
      </c>
      <c r="Z961" s="20">
        <v>36.84210526315789</v>
      </c>
      <c r="AA961" s="20">
        <v>21.052631578947366</v>
      </c>
      <c r="AB961" s="19">
        <v>7</v>
      </c>
      <c r="AC961" s="20">
        <v>17.948717948717949</v>
      </c>
      <c r="AD961" s="20">
        <v>82.35294117647058</v>
      </c>
      <c r="AE961" s="20">
        <v>65.217391304347828</v>
      </c>
      <c r="AF961" s="20">
        <v>100</v>
      </c>
      <c r="AG961" s="20">
        <v>80</v>
      </c>
      <c r="AH961" s="20">
        <v>40</v>
      </c>
      <c r="AI961" s="20">
        <v>40</v>
      </c>
      <c r="AJ961" s="3">
        <v>391.66666666666663</v>
      </c>
      <c r="AK961" s="6">
        <v>0</v>
      </c>
      <c r="AL961" s="6">
        <v>16</v>
      </c>
      <c r="AM961" s="6">
        <v>5</v>
      </c>
      <c r="AN961" s="6">
        <v>36</v>
      </c>
      <c r="AO961" s="6">
        <v>0</v>
      </c>
      <c r="AP961" s="6">
        <v>0</v>
      </c>
      <c r="AQ961" s="6">
        <v>0</v>
      </c>
      <c r="AR961" s="6">
        <v>16</v>
      </c>
      <c r="AS961" s="6">
        <v>29.09090909090909</v>
      </c>
      <c r="AT961" s="138">
        <v>0</v>
      </c>
      <c r="AU961" s="138">
        <v>0</v>
      </c>
      <c r="AV961" s="138">
        <v>0</v>
      </c>
      <c r="AW961" s="138">
        <v>0</v>
      </c>
      <c r="AX961" s="138">
        <v>0</v>
      </c>
      <c r="AY961" s="6">
        <v>50</v>
      </c>
      <c r="AZ961" s="6">
        <v>0</v>
      </c>
      <c r="BA961" s="6">
        <v>0</v>
      </c>
      <c r="BB961" s="6">
        <v>0</v>
      </c>
      <c r="BC961" s="6">
        <v>0</v>
      </c>
      <c r="BD961" s="6">
        <v>0</v>
      </c>
      <c r="BE961" s="6">
        <v>0</v>
      </c>
      <c r="BF961" s="6">
        <v>0</v>
      </c>
      <c r="BG961" s="6">
        <v>0</v>
      </c>
      <c r="BH961" s="6">
        <v>0</v>
      </c>
      <c r="BI961" s="6">
        <v>0</v>
      </c>
      <c r="BJ961" s="6">
        <v>0</v>
      </c>
      <c r="BK961" s="6">
        <v>14</v>
      </c>
    </row>
    <row r="962" spans="1:63" x14ac:dyDescent="0.35">
      <c r="A962" s="28">
        <v>956</v>
      </c>
      <c r="C962" s="18" t="s">
        <v>1</v>
      </c>
      <c r="D962" s="15">
        <v>657</v>
      </c>
      <c r="E962" s="19">
        <v>3</v>
      </c>
      <c r="F962" s="19">
        <v>22</v>
      </c>
      <c r="G962" s="19">
        <v>38</v>
      </c>
      <c r="H962" s="19">
        <v>521</v>
      </c>
      <c r="I962" s="19">
        <v>76</v>
      </c>
      <c r="J962" s="20">
        <v>52.968036529680361</v>
      </c>
      <c r="K962" s="20">
        <v>26</v>
      </c>
      <c r="L962" s="20">
        <v>8.8435374149659864</v>
      </c>
      <c r="M962" s="19">
        <v>0</v>
      </c>
      <c r="N962" s="20">
        <v>0</v>
      </c>
      <c r="O962" s="20">
        <v>23</v>
      </c>
      <c r="P962" s="20">
        <v>100</v>
      </c>
      <c r="Q962" s="20">
        <v>15.097402597402599</v>
      </c>
      <c r="R962" s="19">
        <v>0</v>
      </c>
      <c r="S962" s="20">
        <v>0</v>
      </c>
      <c r="T962" s="19">
        <v>0</v>
      </c>
      <c r="U962" s="20">
        <v>0</v>
      </c>
      <c r="V962" s="19">
        <v>0</v>
      </c>
      <c r="W962" s="118">
        <v>0</v>
      </c>
      <c r="X962" s="118">
        <v>0</v>
      </c>
      <c r="Y962" s="118">
        <v>0</v>
      </c>
      <c r="Z962" s="20">
        <v>45.263157894736842</v>
      </c>
      <c r="AA962" s="20">
        <v>29.473684210526311</v>
      </c>
      <c r="AB962" s="19">
        <v>27</v>
      </c>
      <c r="AC962" s="20">
        <v>6.1784897025171626</v>
      </c>
      <c r="AD962" s="20">
        <v>82.278481012658233</v>
      </c>
      <c r="AE962" s="20">
        <v>70.25089605734766</v>
      </c>
      <c r="AF962" s="20">
        <v>64</v>
      </c>
      <c r="AG962" s="20">
        <v>77.041942604856516</v>
      </c>
      <c r="AH962" s="20">
        <v>38.141809290953546</v>
      </c>
      <c r="AI962" s="20">
        <v>30.562347188264059</v>
      </c>
      <c r="AJ962" s="3">
        <v>756.84931506849318</v>
      </c>
      <c r="AK962" s="6">
        <v>0</v>
      </c>
      <c r="AL962" s="6">
        <v>116</v>
      </c>
      <c r="AM962" s="6">
        <v>401</v>
      </c>
      <c r="AN962" s="6">
        <v>85</v>
      </c>
      <c r="AO962" s="6">
        <v>0</v>
      </c>
      <c r="AP962" s="6">
        <v>3</v>
      </c>
      <c r="AQ962" s="6">
        <v>31</v>
      </c>
      <c r="AR962" s="6">
        <v>73</v>
      </c>
      <c r="AS962" s="6">
        <v>11.388455538221528</v>
      </c>
      <c r="AT962" s="138">
        <v>2</v>
      </c>
      <c r="AU962" s="138">
        <v>0</v>
      </c>
      <c r="AV962" s="138">
        <v>0</v>
      </c>
      <c r="AW962" s="138">
        <v>2</v>
      </c>
      <c r="AX962" s="138">
        <v>4</v>
      </c>
      <c r="AY962" s="6">
        <v>23.712948517940717</v>
      </c>
      <c r="AZ962" s="6">
        <v>3</v>
      </c>
      <c r="BA962" s="6">
        <v>1.0344827586206897</v>
      </c>
      <c r="BB962" s="6">
        <v>8</v>
      </c>
      <c r="BC962" s="6">
        <v>11</v>
      </c>
      <c r="BD962" s="6">
        <v>1.7080745341614907</v>
      </c>
      <c r="BE962" s="6">
        <v>0</v>
      </c>
      <c r="BF962" s="6">
        <v>0</v>
      </c>
      <c r="BG962" s="6">
        <v>0</v>
      </c>
      <c r="BH962" s="6">
        <v>0</v>
      </c>
      <c r="BI962" s="6">
        <v>11</v>
      </c>
      <c r="BJ962" s="6">
        <v>14.102564102564102</v>
      </c>
      <c r="BK962" s="6">
        <v>38</v>
      </c>
    </row>
    <row r="963" spans="1:63" x14ac:dyDescent="0.35">
      <c r="A963" s="28">
        <v>957</v>
      </c>
      <c r="C963" s="18" t="s">
        <v>7</v>
      </c>
      <c r="D963" s="15">
        <v>3760</v>
      </c>
      <c r="E963" s="19">
        <v>17</v>
      </c>
      <c r="F963" s="19">
        <v>72</v>
      </c>
      <c r="G963" s="19">
        <v>96</v>
      </c>
      <c r="H963" s="19">
        <v>1351</v>
      </c>
      <c r="I963" s="19">
        <v>2240</v>
      </c>
      <c r="J963" s="20">
        <v>52.287234042553187</v>
      </c>
      <c r="K963" s="20">
        <v>12</v>
      </c>
      <c r="L963" s="20">
        <v>5.7692307692307692</v>
      </c>
      <c r="M963" s="19">
        <v>0</v>
      </c>
      <c r="N963" s="20">
        <v>0</v>
      </c>
      <c r="O963" s="20">
        <v>283</v>
      </c>
      <c r="P963" s="20">
        <v>78.350515463917532</v>
      </c>
      <c r="Q963" s="20">
        <v>71.581691772885279</v>
      </c>
      <c r="R963" s="19">
        <v>0</v>
      </c>
      <c r="S963" s="20">
        <v>0</v>
      </c>
      <c r="T963" s="19">
        <v>3</v>
      </c>
      <c r="U963" s="20">
        <v>17.647058823529413</v>
      </c>
      <c r="V963" s="19">
        <v>3</v>
      </c>
      <c r="W963" s="118">
        <v>16.666666666666664</v>
      </c>
      <c r="X963" s="118">
        <v>8</v>
      </c>
      <c r="Y963" s="118">
        <v>17.021276595744681</v>
      </c>
      <c r="Z963" s="20">
        <v>35.609756097560975</v>
      </c>
      <c r="AA963" s="20">
        <v>21.951219512195124</v>
      </c>
      <c r="AB963" s="19">
        <v>62</v>
      </c>
      <c r="AC963" s="20">
        <v>7.4519230769230766</v>
      </c>
      <c r="AD963" s="20">
        <v>68.325791855203619</v>
      </c>
      <c r="AE963" s="20">
        <v>42.814371257485028</v>
      </c>
      <c r="AF963" s="20">
        <v>70</v>
      </c>
      <c r="AG963" s="20">
        <v>54.530059271803552</v>
      </c>
      <c r="AH963" s="20">
        <v>46.693121693121689</v>
      </c>
      <c r="AI963" s="20">
        <v>19.17989417989418</v>
      </c>
      <c r="AJ963" s="3">
        <v>380.13631937682572</v>
      </c>
      <c r="AK963" s="6">
        <v>0</v>
      </c>
      <c r="AL963" s="6">
        <v>3561</v>
      </c>
      <c r="AM963" s="6">
        <v>0</v>
      </c>
      <c r="AN963" s="6">
        <v>11</v>
      </c>
      <c r="AO963" s="6">
        <v>0</v>
      </c>
      <c r="AP963" s="6">
        <v>4</v>
      </c>
      <c r="AQ963" s="6">
        <v>81</v>
      </c>
      <c r="AR963" s="6">
        <v>187</v>
      </c>
      <c r="AS963" s="6">
        <v>5.2293064876957489</v>
      </c>
      <c r="AT963" s="138">
        <v>4</v>
      </c>
      <c r="AU963" s="138">
        <v>0</v>
      </c>
      <c r="AV963" s="138">
        <v>0</v>
      </c>
      <c r="AW963" s="138">
        <v>1</v>
      </c>
      <c r="AX963" s="138">
        <v>5</v>
      </c>
      <c r="AY963" s="6">
        <v>11.954406449819293</v>
      </c>
      <c r="AZ963" s="6">
        <v>4</v>
      </c>
      <c r="BA963" s="6">
        <v>1.9801980198019802</v>
      </c>
      <c r="BB963" s="6">
        <v>323</v>
      </c>
      <c r="BC963" s="6">
        <v>1116</v>
      </c>
      <c r="BD963" s="6">
        <v>30.024213075060537</v>
      </c>
      <c r="BE963" s="6">
        <v>0</v>
      </c>
      <c r="BF963" s="6">
        <v>0</v>
      </c>
      <c r="BG963" s="6">
        <v>155</v>
      </c>
      <c r="BH963" s="6">
        <v>11.498516320474778</v>
      </c>
      <c r="BI963" s="6">
        <v>959</v>
      </c>
      <c r="BJ963" s="6">
        <v>43.413309189678593</v>
      </c>
      <c r="BK963" s="6">
        <v>96</v>
      </c>
    </row>
    <row r="964" spans="1:63" x14ac:dyDescent="0.35">
      <c r="A964" s="28">
        <v>958</v>
      </c>
      <c r="C964" s="18" t="s">
        <v>278</v>
      </c>
      <c r="D964" s="15">
        <v>325</v>
      </c>
      <c r="E964" s="19">
        <v>5</v>
      </c>
      <c r="F964" s="19">
        <v>11</v>
      </c>
      <c r="G964" s="19">
        <v>46</v>
      </c>
      <c r="H964" s="19">
        <v>248</v>
      </c>
      <c r="I964" s="19">
        <v>21</v>
      </c>
      <c r="J964" s="20">
        <v>52.61538461538462</v>
      </c>
      <c r="K964" s="20">
        <v>11</v>
      </c>
      <c r="L964" s="20">
        <v>7.4829931972789119</v>
      </c>
      <c r="M964" s="19">
        <v>5</v>
      </c>
      <c r="N964" s="20">
        <v>23.809523809523807</v>
      </c>
      <c r="O964" s="20">
        <v>12</v>
      </c>
      <c r="P964" s="20">
        <v>100</v>
      </c>
      <c r="Q964" s="20">
        <v>17.475728155339805</v>
      </c>
      <c r="R964" s="19">
        <v>4</v>
      </c>
      <c r="S964" s="20">
        <v>10.526315789473683</v>
      </c>
      <c r="T964" s="19">
        <v>0</v>
      </c>
      <c r="U964" s="20">
        <v>0</v>
      </c>
      <c r="V964" s="19">
        <v>5</v>
      </c>
      <c r="W964" s="20">
        <v>25</v>
      </c>
      <c r="X964" s="19">
        <v>3</v>
      </c>
      <c r="Y964" s="20">
        <v>9.0909090909090917</v>
      </c>
      <c r="Z964" s="20">
        <v>17.123287671232877</v>
      </c>
      <c r="AA964" s="20">
        <v>62.328767123287676</v>
      </c>
      <c r="AB964" s="19">
        <v>18</v>
      </c>
      <c r="AC964" s="20">
        <v>9.1370558375634516</v>
      </c>
      <c r="AD964" s="20">
        <v>76.470588235294116</v>
      </c>
      <c r="AE964" s="20">
        <v>61.029411764705884</v>
      </c>
      <c r="AF964" s="20">
        <v>33.333333333333329</v>
      </c>
      <c r="AG964" s="20">
        <v>70.484581497797365</v>
      </c>
      <c r="AH964" s="20">
        <v>27.011494252873565</v>
      </c>
      <c r="AI964" s="20">
        <v>37.931034482758619</v>
      </c>
      <c r="AJ964" s="3">
        <v>567.85714285714289</v>
      </c>
      <c r="AK964" s="6">
        <v>34</v>
      </c>
      <c r="AL964" s="6">
        <v>103</v>
      </c>
      <c r="AM964" s="6">
        <v>0</v>
      </c>
      <c r="AN964" s="6">
        <v>0</v>
      </c>
      <c r="AO964" s="6">
        <v>0</v>
      </c>
      <c r="AP964" s="6">
        <v>0</v>
      </c>
      <c r="AQ964" s="6">
        <v>178</v>
      </c>
      <c r="AR964" s="6">
        <v>50</v>
      </c>
      <c r="AS964" s="6">
        <v>15.527950310559005</v>
      </c>
      <c r="AT964" s="138">
        <v>2</v>
      </c>
      <c r="AU964" s="138">
        <v>0</v>
      </c>
      <c r="AV964" s="138">
        <v>0</v>
      </c>
      <c r="AW964" s="138">
        <v>0</v>
      </c>
      <c r="AX964" s="138">
        <v>2</v>
      </c>
      <c r="AY964" s="6">
        <v>15.625</v>
      </c>
      <c r="AZ964" s="6">
        <v>0</v>
      </c>
      <c r="BA964" s="6">
        <v>0</v>
      </c>
      <c r="BB964" s="6">
        <v>0</v>
      </c>
      <c r="BC964" s="6">
        <v>61</v>
      </c>
      <c r="BD964" s="6">
        <v>18.541033434650455</v>
      </c>
      <c r="BE964" s="6">
        <v>8</v>
      </c>
      <c r="BF964" s="6">
        <v>17.777777777777779</v>
      </c>
      <c r="BG964" s="6">
        <v>45</v>
      </c>
      <c r="BH964" s="6">
        <v>18</v>
      </c>
      <c r="BI964" s="6">
        <v>6</v>
      </c>
      <c r="BJ964" s="6">
        <v>33.333333333333329</v>
      </c>
      <c r="BK964" s="6">
        <v>46</v>
      </c>
    </row>
    <row r="965" spans="1:63" x14ac:dyDescent="0.35">
      <c r="A965" s="28">
        <v>959</v>
      </c>
      <c r="C965" s="18" t="s">
        <v>23</v>
      </c>
      <c r="D965" s="15">
        <v>11119</v>
      </c>
      <c r="E965" s="19">
        <v>237</v>
      </c>
      <c r="F965" s="19">
        <v>782</v>
      </c>
      <c r="G965" s="19">
        <v>1213</v>
      </c>
      <c r="H965" s="19">
        <v>8770</v>
      </c>
      <c r="I965" s="19">
        <v>355</v>
      </c>
      <c r="J965" s="20">
        <v>45.678568216566241</v>
      </c>
      <c r="K965" s="20">
        <v>188</v>
      </c>
      <c r="L965" s="20">
        <v>2.5214592274678109</v>
      </c>
      <c r="M965" s="19">
        <v>32</v>
      </c>
      <c r="N965" s="20">
        <v>8.7193460490463206</v>
      </c>
      <c r="O965" s="20">
        <v>155</v>
      </c>
      <c r="P965" s="20">
        <v>87.261146496815286</v>
      </c>
      <c r="Q965" s="20">
        <v>7.1543086172344683</v>
      </c>
      <c r="R965" s="19">
        <v>30</v>
      </c>
      <c r="S965" s="20">
        <v>3.4924330616996504</v>
      </c>
      <c r="T965" s="19">
        <v>17</v>
      </c>
      <c r="U965" s="20">
        <v>3.0465949820788532</v>
      </c>
      <c r="V965" s="19">
        <v>47</v>
      </c>
      <c r="W965" s="118">
        <v>16.549295774647888</v>
      </c>
      <c r="X965" s="118">
        <v>67</v>
      </c>
      <c r="Y965" s="118">
        <v>7.9478054567022536</v>
      </c>
      <c r="Z965" s="20">
        <v>22.957572428944118</v>
      </c>
      <c r="AA965" s="20">
        <v>58.670877385692712</v>
      </c>
      <c r="AB965" s="19">
        <v>543</v>
      </c>
      <c r="AC965" s="20">
        <v>6.8577923718110636</v>
      </c>
      <c r="AD965" s="20">
        <v>89.700780572419774</v>
      </c>
      <c r="AE965" s="20">
        <v>63.000245519273271</v>
      </c>
      <c r="AF965" s="20">
        <v>56.79347826086957</v>
      </c>
      <c r="AG965" s="20">
        <v>84.178071890509855</v>
      </c>
      <c r="AH965" s="20">
        <v>39.561500275785988</v>
      </c>
      <c r="AI965" s="20">
        <v>29.784886927744068</v>
      </c>
      <c r="AJ965" s="3">
        <v>705.97222222222217</v>
      </c>
      <c r="AK965" s="6">
        <v>21</v>
      </c>
      <c r="AL965" s="6">
        <v>1654</v>
      </c>
      <c r="AM965" s="6">
        <v>4427</v>
      </c>
      <c r="AN965" s="6">
        <v>199</v>
      </c>
      <c r="AO965" s="6">
        <v>12</v>
      </c>
      <c r="AP965" s="6">
        <v>4321</v>
      </c>
      <c r="AQ965" s="6">
        <v>205</v>
      </c>
      <c r="AR965" s="6">
        <v>3066</v>
      </c>
      <c r="AS965" s="6">
        <v>28.494423791821561</v>
      </c>
      <c r="AT965" s="138">
        <v>73</v>
      </c>
      <c r="AU965" s="138">
        <v>0</v>
      </c>
      <c r="AV965" s="138">
        <v>45</v>
      </c>
      <c r="AW965" s="138">
        <v>168</v>
      </c>
      <c r="AX965" s="138">
        <v>286</v>
      </c>
      <c r="AY965" s="6">
        <v>40.176088971269699</v>
      </c>
      <c r="AZ965" s="6">
        <v>31</v>
      </c>
      <c r="BA965" s="6">
        <v>0.42217077488764809</v>
      </c>
      <c r="BB965" s="6">
        <v>16</v>
      </c>
      <c r="BC965" s="6">
        <v>666</v>
      </c>
      <c r="BD965" s="6">
        <v>6.0435571687840293</v>
      </c>
      <c r="BE965" s="6">
        <v>18</v>
      </c>
      <c r="BF965" s="6">
        <v>1.497504159733777</v>
      </c>
      <c r="BG965" s="6">
        <v>443</v>
      </c>
      <c r="BH965" s="6">
        <v>5.0937104748763939</v>
      </c>
      <c r="BI965" s="6">
        <v>147</v>
      </c>
      <c r="BJ965" s="6">
        <v>41.292134831460672</v>
      </c>
      <c r="BK965" s="6">
        <v>1213</v>
      </c>
    </row>
    <row r="966" spans="1:63" x14ac:dyDescent="0.35">
      <c r="A966" s="28">
        <v>960</v>
      </c>
      <c r="C966" s="18" t="s">
        <v>19</v>
      </c>
      <c r="D966" s="15">
        <v>402</v>
      </c>
      <c r="E966" s="19">
        <v>10</v>
      </c>
      <c r="F966" s="19">
        <v>30</v>
      </c>
      <c r="G966" s="19">
        <v>44</v>
      </c>
      <c r="H966" s="19">
        <v>311</v>
      </c>
      <c r="I966" s="19">
        <v>21</v>
      </c>
      <c r="J966" s="20">
        <v>56.46766169154229</v>
      </c>
      <c r="K966" s="20">
        <v>15</v>
      </c>
      <c r="L966" s="20">
        <v>6.8493150684931505</v>
      </c>
      <c r="M966" s="19">
        <v>3</v>
      </c>
      <c r="N966" s="20">
        <v>15</v>
      </c>
      <c r="O966" s="20">
        <v>18</v>
      </c>
      <c r="P966" s="20">
        <v>71.428571428571431</v>
      </c>
      <c r="Q966" s="20">
        <v>7.605633802816901</v>
      </c>
      <c r="R966" s="19">
        <v>0</v>
      </c>
      <c r="S966" s="20">
        <v>0</v>
      </c>
      <c r="T966" s="19">
        <v>0</v>
      </c>
      <c r="U966" s="20">
        <v>0</v>
      </c>
      <c r="V966" s="19">
        <v>4</v>
      </c>
      <c r="W966" s="118">
        <v>40</v>
      </c>
      <c r="X966" s="118">
        <v>4</v>
      </c>
      <c r="Y966" s="118">
        <v>15.384615384615385</v>
      </c>
      <c r="Z966" s="20">
        <v>15.311004784688995</v>
      </c>
      <c r="AA966" s="20">
        <v>62.200956937799049</v>
      </c>
      <c r="AB966" s="19">
        <v>23</v>
      </c>
      <c r="AC966" s="20">
        <v>8.6466165413533833</v>
      </c>
      <c r="AD966" s="20">
        <v>84.126984126984127</v>
      </c>
      <c r="AE966" s="20">
        <v>62.365591397849464</v>
      </c>
      <c r="AF966" s="20">
        <v>57.894736842105267</v>
      </c>
      <c r="AG966" s="20">
        <v>73.745173745173744</v>
      </c>
      <c r="AH966" s="20">
        <v>27.586206896551722</v>
      </c>
      <c r="AI966" s="20">
        <v>27.586206896551722</v>
      </c>
      <c r="AJ966" s="3">
        <v>641.17647058823536</v>
      </c>
      <c r="AK966" s="6">
        <v>34</v>
      </c>
      <c r="AL966" s="6">
        <v>190</v>
      </c>
      <c r="AM966" s="6">
        <v>11</v>
      </c>
      <c r="AN966" s="6">
        <v>110</v>
      </c>
      <c r="AO966" s="6">
        <v>0</v>
      </c>
      <c r="AP966" s="6">
        <v>0</v>
      </c>
      <c r="AQ966" s="6">
        <v>39</v>
      </c>
      <c r="AR966" s="6">
        <v>57</v>
      </c>
      <c r="AS966" s="6">
        <v>14.766839378238341</v>
      </c>
      <c r="AT966" s="138">
        <v>9</v>
      </c>
      <c r="AU966" s="138">
        <v>0</v>
      </c>
      <c r="AV966" s="138">
        <v>0</v>
      </c>
      <c r="AW966" s="138">
        <v>0</v>
      </c>
      <c r="AX966" s="138">
        <v>9</v>
      </c>
      <c r="AY966" s="6">
        <v>18.961038961038962</v>
      </c>
      <c r="AZ966" s="6">
        <v>5</v>
      </c>
      <c r="BA966" s="6">
        <v>2.2624434389140271</v>
      </c>
      <c r="BB966" s="6">
        <v>0</v>
      </c>
      <c r="BC966" s="6">
        <v>32</v>
      </c>
      <c r="BD966" s="6">
        <v>7.9012345679012341</v>
      </c>
      <c r="BE966" s="6">
        <v>0</v>
      </c>
      <c r="BF966" s="6">
        <v>0</v>
      </c>
      <c r="BG966" s="6">
        <v>19</v>
      </c>
      <c r="BH966" s="6">
        <v>6.25</v>
      </c>
      <c r="BI966" s="6">
        <v>9</v>
      </c>
      <c r="BJ966" s="6">
        <v>37.5</v>
      </c>
      <c r="BK966" s="6">
        <v>44</v>
      </c>
    </row>
    <row r="967" spans="1:63" x14ac:dyDescent="0.35">
      <c r="A967" s="28">
        <v>961</v>
      </c>
      <c r="C967" s="18" t="s">
        <v>12</v>
      </c>
      <c r="D967" s="15">
        <v>1663</v>
      </c>
      <c r="E967" s="19">
        <v>89</v>
      </c>
      <c r="F967" s="19">
        <v>295</v>
      </c>
      <c r="G967" s="19">
        <v>236</v>
      </c>
      <c r="H967" s="19">
        <v>1103</v>
      </c>
      <c r="I967" s="19">
        <v>35</v>
      </c>
      <c r="J967" s="20">
        <v>44.257366205652438</v>
      </c>
      <c r="K967" s="20">
        <v>89</v>
      </c>
      <c r="L967" s="20">
        <v>10</v>
      </c>
      <c r="M967" s="19">
        <v>8</v>
      </c>
      <c r="N967" s="20">
        <v>8.8888888888888893</v>
      </c>
      <c r="O967" s="20">
        <v>69</v>
      </c>
      <c r="P967" s="20">
        <v>85.333333333333343</v>
      </c>
      <c r="Q967" s="20">
        <v>25.198098256735342</v>
      </c>
      <c r="R967" s="19">
        <v>27</v>
      </c>
      <c r="S967" s="20">
        <v>22.131147540983605</v>
      </c>
      <c r="T967" s="19">
        <v>18</v>
      </c>
      <c r="U967" s="20">
        <v>26.865671641791046</v>
      </c>
      <c r="V967" s="19">
        <v>17</v>
      </c>
      <c r="W967" s="20">
        <v>30.357142857142854</v>
      </c>
      <c r="X967" s="19">
        <v>37</v>
      </c>
      <c r="Y967" s="20">
        <v>32.173913043478258</v>
      </c>
      <c r="Z967" s="20">
        <v>21.816037735849054</v>
      </c>
      <c r="AA967" s="20">
        <v>26.415094339622641</v>
      </c>
      <c r="AB967" s="19">
        <v>205</v>
      </c>
      <c r="AC967" s="20">
        <v>32.539682539682538</v>
      </c>
      <c r="AD967" s="20">
        <v>44.628099173553721</v>
      </c>
      <c r="AE967" s="20">
        <v>23.760330578512399</v>
      </c>
      <c r="AF967" s="20">
        <v>25.21440823327616</v>
      </c>
      <c r="AG967" s="20">
        <v>47.570850202429149</v>
      </c>
      <c r="AH967" s="20">
        <v>45.049504950495049</v>
      </c>
      <c r="AI967" s="20">
        <v>27.475247524752476</v>
      </c>
      <c r="AJ967" s="3">
        <v>307.26495726495727</v>
      </c>
      <c r="AK967" s="6">
        <v>0</v>
      </c>
      <c r="AL967" s="6">
        <v>197</v>
      </c>
      <c r="AM967" s="6">
        <v>0</v>
      </c>
      <c r="AN967" s="6">
        <v>857</v>
      </c>
      <c r="AO967" s="6">
        <v>0</v>
      </c>
      <c r="AP967" s="6">
        <v>87</v>
      </c>
      <c r="AQ967" s="6">
        <v>366</v>
      </c>
      <c r="AR967" s="6">
        <v>894</v>
      </c>
      <c r="AS967" s="6">
        <v>54.846625766871171</v>
      </c>
      <c r="AT967" s="138">
        <v>10</v>
      </c>
      <c r="AU967" s="138">
        <v>3</v>
      </c>
      <c r="AV967" s="138">
        <v>1</v>
      </c>
      <c r="AW967" s="138">
        <v>23</v>
      </c>
      <c r="AX967" s="138">
        <v>37</v>
      </c>
      <c r="AY967" s="6">
        <v>71.356783919597987</v>
      </c>
      <c r="AZ967" s="6">
        <v>23</v>
      </c>
      <c r="BA967" s="6">
        <v>2.6497695852534564</v>
      </c>
      <c r="BB967" s="6">
        <v>0</v>
      </c>
      <c r="BC967" s="6">
        <v>469</v>
      </c>
      <c r="BD967" s="6">
        <v>28.441479684657367</v>
      </c>
      <c r="BE967" s="6">
        <v>17</v>
      </c>
      <c r="BF967" s="6">
        <v>7.3275862068965507</v>
      </c>
      <c r="BG967" s="6">
        <v>409</v>
      </c>
      <c r="BH967" s="6">
        <v>37.557392102846649</v>
      </c>
      <c r="BI967" s="6">
        <v>16</v>
      </c>
      <c r="BJ967" s="6">
        <v>51.612903225806448</v>
      </c>
      <c r="BK967" s="6">
        <v>236</v>
      </c>
    </row>
    <row r="968" spans="1:63" x14ac:dyDescent="0.35">
      <c r="A968" s="28">
        <v>962</v>
      </c>
      <c r="C968" s="18" t="s">
        <v>13</v>
      </c>
      <c r="D968" s="15">
        <v>2322</v>
      </c>
      <c r="E968" s="19">
        <v>33</v>
      </c>
      <c r="F968" s="19">
        <v>171</v>
      </c>
      <c r="G968" s="19">
        <v>282</v>
      </c>
      <c r="H968" s="19">
        <v>1740</v>
      </c>
      <c r="I968" s="19">
        <v>131</v>
      </c>
      <c r="J968" s="20">
        <v>50</v>
      </c>
      <c r="K968" s="20">
        <v>112</v>
      </c>
      <c r="L968" s="20">
        <v>10.916179337231968</v>
      </c>
      <c r="M968" s="19">
        <v>27</v>
      </c>
      <c r="N968" s="20">
        <v>19.148936170212767</v>
      </c>
      <c r="O968" s="20">
        <v>140</v>
      </c>
      <c r="P968" s="20">
        <v>83.82352941176471</v>
      </c>
      <c r="Q968" s="20">
        <v>30.225711481844947</v>
      </c>
      <c r="R968" s="19">
        <v>41</v>
      </c>
      <c r="S968" s="20">
        <v>23.563218390804597</v>
      </c>
      <c r="T968" s="19">
        <v>13</v>
      </c>
      <c r="U968" s="20">
        <v>17.567567567567568</v>
      </c>
      <c r="V968" s="19">
        <v>32</v>
      </c>
      <c r="W968" s="20">
        <v>31.067961165048541</v>
      </c>
      <c r="X968" s="19">
        <v>40</v>
      </c>
      <c r="Y968" s="20">
        <v>24.844720496894411</v>
      </c>
      <c r="Z968" s="20">
        <v>24.66734902763562</v>
      </c>
      <c r="AA968" s="20">
        <v>24.769703172978506</v>
      </c>
      <c r="AB968" s="19">
        <v>186</v>
      </c>
      <c r="AC968" s="20">
        <v>22.195704057279237</v>
      </c>
      <c r="AD968" s="20">
        <v>41.695303550973655</v>
      </c>
      <c r="AE968" s="20">
        <v>25.325443786982248</v>
      </c>
      <c r="AF968" s="20">
        <v>17.437722419928825</v>
      </c>
      <c r="AG968" s="20">
        <v>37.02914001421464</v>
      </c>
      <c r="AH968" s="20">
        <v>36.236391912908246</v>
      </c>
      <c r="AI968" s="20">
        <v>30.326594090202175</v>
      </c>
      <c r="AJ968" s="3">
        <v>330.11363636363637</v>
      </c>
      <c r="AK968" s="6">
        <v>0</v>
      </c>
      <c r="AL968" s="6">
        <v>855</v>
      </c>
      <c r="AM968" s="6">
        <v>0</v>
      </c>
      <c r="AN968" s="6">
        <v>1306</v>
      </c>
      <c r="AO968" s="6">
        <v>0</v>
      </c>
      <c r="AP968" s="6">
        <v>4</v>
      </c>
      <c r="AQ968" s="6">
        <v>52</v>
      </c>
      <c r="AR968" s="6">
        <v>504</v>
      </c>
      <c r="AS968" s="6">
        <v>22.134387351778656</v>
      </c>
      <c r="AT968" s="138">
        <v>13</v>
      </c>
      <c r="AU968" s="138">
        <v>134</v>
      </c>
      <c r="AV968" s="138">
        <v>0</v>
      </c>
      <c r="AW968" s="138">
        <v>13</v>
      </c>
      <c r="AX968" s="138">
        <v>160</v>
      </c>
      <c r="AY968" s="6">
        <v>50.710479573712256</v>
      </c>
      <c r="AZ968" s="6">
        <v>65</v>
      </c>
      <c r="BA968" s="6">
        <v>6.5392354124748486</v>
      </c>
      <c r="BB968" s="6">
        <v>3</v>
      </c>
      <c r="BC968" s="6">
        <v>638</v>
      </c>
      <c r="BD968" s="6">
        <v>27.690972222222221</v>
      </c>
      <c r="BE968" s="6">
        <v>39</v>
      </c>
      <c r="BF968" s="6">
        <v>14.233576642335766</v>
      </c>
      <c r="BG968" s="6">
        <v>481</v>
      </c>
      <c r="BH968" s="6">
        <v>27.867902665121669</v>
      </c>
      <c r="BI968" s="6">
        <v>86</v>
      </c>
      <c r="BJ968" s="6">
        <v>65.151515151515156</v>
      </c>
      <c r="BK968" s="6">
        <v>282</v>
      </c>
    </row>
    <row r="969" spans="1:63" x14ac:dyDescent="0.35">
      <c r="A969" s="28">
        <v>963</v>
      </c>
      <c r="C969" s="18" t="s">
        <v>4</v>
      </c>
      <c r="D969" s="15">
        <v>5980</v>
      </c>
      <c r="E969" s="19">
        <v>23</v>
      </c>
      <c r="F969" s="19">
        <v>66</v>
      </c>
      <c r="G969" s="19">
        <v>70</v>
      </c>
      <c r="H969" s="19">
        <v>2158</v>
      </c>
      <c r="I969" s="19">
        <v>3684</v>
      </c>
      <c r="J969" s="20">
        <v>50.953177257525084</v>
      </c>
      <c r="K969" s="20">
        <v>20</v>
      </c>
      <c r="L969" s="20">
        <v>8</v>
      </c>
      <c r="M969" s="19">
        <v>0</v>
      </c>
      <c r="N969" s="20">
        <v>0</v>
      </c>
      <c r="O969" s="20">
        <v>409</v>
      </c>
      <c r="P969" s="20">
        <v>73.493975903614455</v>
      </c>
      <c r="Q969" s="20">
        <v>74.518006547835583</v>
      </c>
      <c r="R969" s="19">
        <v>8</v>
      </c>
      <c r="S969" s="20">
        <v>21.052631578947366</v>
      </c>
      <c r="T969" s="19">
        <v>6</v>
      </c>
      <c r="U969" s="20">
        <v>21.428571428571427</v>
      </c>
      <c r="V969" s="19">
        <v>0</v>
      </c>
      <c r="W969" s="20">
        <v>0</v>
      </c>
      <c r="X969" s="19">
        <v>5</v>
      </c>
      <c r="Y969" s="20">
        <v>14.285714285714285</v>
      </c>
      <c r="Z969" s="20">
        <v>40.248962655601659</v>
      </c>
      <c r="AA969" s="20">
        <v>15.352697095435685</v>
      </c>
      <c r="AB969" s="19">
        <v>63</v>
      </c>
      <c r="AC969" s="20">
        <v>4.3298969072164946</v>
      </c>
      <c r="AD969" s="20">
        <v>74.119885823025683</v>
      </c>
      <c r="AE969" s="20">
        <v>53.831775700934578</v>
      </c>
      <c r="AF969" s="20">
        <v>67.605633802816897</v>
      </c>
      <c r="AG969" s="20">
        <v>63.901689708141319</v>
      </c>
      <c r="AH969" s="20">
        <v>43.754565376186996</v>
      </c>
      <c r="AI969" s="20">
        <v>17.531044558071585</v>
      </c>
      <c r="AJ969" s="3">
        <v>392.4187725631769</v>
      </c>
      <c r="AK969" s="6">
        <v>8</v>
      </c>
      <c r="AL969" s="6">
        <v>5670</v>
      </c>
      <c r="AM969" s="6">
        <v>0</v>
      </c>
      <c r="AN969" s="6">
        <v>5</v>
      </c>
      <c r="AO969" s="6">
        <v>0</v>
      </c>
      <c r="AP969" s="6">
        <v>0</v>
      </c>
      <c r="AQ969" s="6">
        <v>154</v>
      </c>
      <c r="AR969" s="6">
        <v>139</v>
      </c>
      <c r="AS969" s="6">
        <v>2.4879183819581168</v>
      </c>
      <c r="AT969" s="138">
        <v>1</v>
      </c>
      <c r="AU969" s="138">
        <v>0</v>
      </c>
      <c r="AV969" s="138">
        <v>0</v>
      </c>
      <c r="AW969" s="138">
        <v>6</v>
      </c>
      <c r="AX969" s="138">
        <v>7</v>
      </c>
      <c r="AY969" s="6">
        <v>7.6019096584649279</v>
      </c>
      <c r="AZ969" s="6">
        <v>0</v>
      </c>
      <c r="BA969" s="6">
        <v>0</v>
      </c>
      <c r="BB969" s="6">
        <v>706</v>
      </c>
      <c r="BC969" s="6">
        <v>1344</v>
      </c>
      <c r="BD969" s="6">
        <v>22.868810617662071</v>
      </c>
      <c r="BE969" s="6">
        <v>6</v>
      </c>
      <c r="BF969" s="6">
        <v>8.5714285714285712</v>
      </c>
      <c r="BG969" s="6">
        <v>113</v>
      </c>
      <c r="BH969" s="6">
        <v>5.3001876172607885</v>
      </c>
      <c r="BI969" s="6">
        <v>1217</v>
      </c>
      <c r="BJ969" s="6">
        <v>33.693244739756366</v>
      </c>
      <c r="BK969" s="6">
        <v>70</v>
      </c>
    </row>
    <row r="970" spans="1:63" x14ac:dyDescent="0.35">
      <c r="A970" s="28">
        <v>964</v>
      </c>
      <c r="C970" s="18" t="s">
        <v>279</v>
      </c>
      <c r="D970" s="15">
        <v>220</v>
      </c>
      <c r="E970" s="19">
        <v>9</v>
      </c>
      <c r="F970" s="19">
        <v>16</v>
      </c>
      <c r="G970" s="19">
        <v>28</v>
      </c>
      <c r="H970" s="19">
        <v>165</v>
      </c>
      <c r="I970" s="19">
        <v>5</v>
      </c>
      <c r="J970" s="20">
        <v>49.545454545454547</v>
      </c>
      <c r="K970" s="20">
        <v>0</v>
      </c>
      <c r="L970" s="20">
        <v>0</v>
      </c>
      <c r="M970" s="19">
        <v>0</v>
      </c>
      <c r="N970" s="20">
        <v>0</v>
      </c>
      <c r="O970" s="20">
        <v>3</v>
      </c>
      <c r="P970" s="20">
        <v>100</v>
      </c>
      <c r="Q970" s="20">
        <v>4.1237113402061851</v>
      </c>
      <c r="R970" s="19">
        <v>0</v>
      </c>
      <c r="S970" s="20">
        <v>0</v>
      </c>
      <c r="T970" s="19">
        <v>0</v>
      </c>
      <c r="U970" s="20">
        <v>0</v>
      </c>
      <c r="V970" s="19">
        <v>0</v>
      </c>
      <c r="W970" s="20">
        <v>0</v>
      </c>
      <c r="X970" s="19">
        <v>0</v>
      </c>
      <c r="Y970" s="20">
        <v>0</v>
      </c>
      <c r="Z970" s="20">
        <v>23.770491803278688</v>
      </c>
      <c r="AA970" s="20">
        <v>59.83606557377049</v>
      </c>
      <c r="AB970" s="19">
        <v>3</v>
      </c>
      <c r="AC970" s="20">
        <v>2.5423728813559325</v>
      </c>
      <c r="AD970" s="20">
        <v>76</v>
      </c>
      <c r="AE970" s="20">
        <v>48.275862068965516</v>
      </c>
      <c r="AF970" s="20">
        <v>40</v>
      </c>
      <c r="AG970" s="20">
        <v>69.117647058823522</v>
      </c>
      <c r="AH970" s="20">
        <v>32.692307692307693</v>
      </c>
      <c r="AI970" s="20">
        <v>40.384615384615387</v>
      </c>
      <c r="AJ970" s="3">
        <v>476.92307692307691</v>
      </c>
      <c r="AK970" s="6">
        <v>7</v>
      </c>
      <c r="AL970" s="6">
        <v>133</v>
      </c>
      <c r="AM970" s="6">
        <v>0</v>
      </c>
      <c r="AN970" s="6">
        <v>0</v>
      </c>
      <c r="AO970" s="6">
        <v>0</v>
      </c>
      <c r="AP970" s="6">
        <v>0</v>
      </c>
      <c r="AQ970" s="6">
        <v>72</v>
      </c>
      <c r="AR970" s="6">
        <v>33</v>
      </c>
      <c r="AS970" s="6">
        <v>16.019417475728158</v>
      </c>
      <c r="AT970" s="138">
        <v>0</v>
      </c>
      <c r="AU970" s="138">
        <v>0</v>
      </c>
      <c r="AV970" s="138">
        <v>2</v>
      </c>
      <c r="AW970" s="138">
        <v>3</v>
      </c>
      <c r="AX970" s="138">
        <v>5</v>
      </c>
      <c r="AY970" s="6">
        <v>31.862745098039213</v>
      </c>
      <c r="AZ970" s="6">
        <v>0</v>
      </c>
      <c r="BA970" s="6">
        <v>0</v>
      </c>
      <c r="BB970" s="6">
        <v>0</v>
      </c>
      <c r="BC970" s="6">
        <v>46</v>
      </c>
      <c r="BD970" s="6">
        <v>21.395348837209301</v>
      </c>
      <c r="BE970" s="6">
        <v>0</v>
      </c>
      <c r="BF970" s="6">
        <v>0</v>
      </c>
      <c r="BG970" s="6">
        <v>39</v>
      </c>
      <c r="BH970" s="6">
        <v>22.941176470588236</v>
      </c>
      <c r="BI970" s="6">
        <v>5</v>
      </c>
      <c r="BJ970" s="6">
        <v>62.5</v>
      </c>
      <c r="BK970" s="6">
        <v>28</v>
      </c>
    </row>
    <row r="971" spans="1:63" x14ac:dyDescent="0.35">
      <c r="A971" s="28">
        <v>965</v>
      </c>
      <c r="C971" s="18" t="s">
        <v>15</v>
      </c>
      <c r="D971" s="15">
        <v>1642</v>
      </c>
      <c r="E971" s="19">
        <v>10</v>
      </c>
      <c r="F971" s="19">
        <v>44</v>
      </c>
      <c r="G971" s="19">
        <v>62</v>
      </c>
      <c r="H971" s="19">
        <v>1305</v>
      </c>
      <c r="I971" s="19">
        <v>225</v>
      </c>
      <c r="J971" s="20">
        <v>48.17295980511571</v>
      </c>
      <c r="K971" s="20">
        <v>92</v>
      </c>
      <c r="L971" s="20">
        <v>17.523809523809526</v>
      </c>
      <c r="M971" s="19">
        <v>5</v>
      </c>
      <c r="N971" s="20">
        <v>17.241379310344829</v>
      </c>
      <c r="O971" s="20">
        <v>151</v>
      </c>
      <c r="P971" s="20">
        <v>84.459459459459467</v>
      </c>
      <c r="Q971" s="20">
        <v>45.816993464052288</v>
      </c>
      <c r="R971" s="19">
        <v>7</v>
      </c>
      <c r="S971" s="20">
        <v>18.918918918918919</v>
      </c>
      <c r="T971" s="19">
        <v>3</v>
      </c>
      <c r="U971" s="20">
        <v>50</v>
      </c>
      <c r="V971" s="19">
        <v>5</v>
      </c>
      <c r="W971" s="118">
        <v>23.809523809523807</v>
      </c>
      <c r="X971" s="118">
        <v>10</v>
      </c>
      <c r="Y971" s="118">
        <v>25.641025641025639</v>
      </c>
      <c r="Z971" s="20">
        <v>29.838709677419356</v>
      </c>
      <c r="AA971" s="20">
        <v>15.92741935483871</v>
      </c>
      <c r="AB971" s="19">
        <v>74</v>
      </c>
      <c r="AC971" s="20">
        <v>11.384615384615385</v>
      </c>
      <c r="AD971" s="20">
        <v>58.259587020648972</v>
      </c>
      <c r="AE971" s="20">
        <v>25.848142164781905</v>
      </c>
      <c r="AF971" s="20">
        <v>54.385964912280706</v>
      </c>
      <c r="AG971" s="20">
        <v>42.809364548494983</v>
      </c>
      <c r="AH971" s="20">
        <v>45.811051693404636</v>
      </c>
      <c r="AI971" s="20">
        <v>23.885918003565063</v>
      </c>
      <c r="AJ971" s="3">
        <v>392.44372990353696</v>
      </c>
      <c r="AK971" s="6">
        <v>0</v>
      </c>
      <c r="AL971" s="6">
        <v>647</v>
      </c>
      <c r="AM971" s="6">
        <v>0</v>
      </c>
      <c r="AN971" s="6">
        <v>733</v>
      </c>
      <c r="AO971" s="6">
        <v>0</v>
      </c>
      <c r="AP971" s="6">
        <v>16</v>
      </c>
      <c r="AQ971" s="6">
        <v>119</v>
      </c>
      <c r="AR971" s="6">
        <v>87</v>
      </c>
      <c r="AS971" s="6">
        <v>5.5098163394553517</v>
      </c>
      <c r="AT971" s="138">
        <v>11</v>
      </c>
      <c r="AU971" s="138">
        <v>2</v>
      </c>
      <c r="AV971" s="138">
        <v>0</v>
      </c>
      <c r="AW971" s="138">
        <v>0</v>
      </c>
      <c r="AX971" s="138">
        <v>13</v>
      </c>
      <c r="AY971" s="6">
        <v>23.52941176470588</v>
      </c>
      <c r="AZ971" s="6">
        <v>26</v>
      </c>
      <c r="BA971" s="6">
        <v>5.0096339113680148</v>
      </c>
      <c r="BB971" s="6">
        <v>21</v>
      </c>
      <c r="BC971" s="6">
        <v>311</v>
      </c>
      <c r="BD971" s="6">
        <v>19.103194103194106</v>
      </c>
      <c r="BE971" s="6">
        <v>4</v>
      </c>
      <c r="BF971" s="6">
        <v>6.3492063492063489</v>
      </c>
      <c r="BG971" s="6">
        <v>207</v>
      </c>
      <c r="BH971" s="6">
        <v>15.935334872979215</v>
      </c>
      <c r="BI971" s="6">
        <v>94</v>
      </c>
      <c r="BJ971" s="6">
        <v>42.533936651583709</v>
      </c>
      <c r="BK971" s="6">
        <v>62</v>
      </c>
    </row>
    <row r="972" spans="1:63" x14ac:dyDescent="0.35">
      <c r="A972" s="28">
        <v>966</v>
      </c>
      <c r="C972" s="18" t="s">
        <v>135</v>
      </c>
      <c r="D972" s="15">
        <v>5435</v>
      </c>
      <c r="E972" s="19">
        <v>4</v>
      </c>
      <c r="F972" s="19">
        <v>47</v>
      </c>
      <c r="G972" s="19">
        <v>155</v>
      </c>
      <c r="H972" s="19">
        <v>3359</v>
      </c>
      <c r="I972" s="19">
        <v>1876</v>
      </c>
      <c r="J972" s="20">
        <v>50.11959521619135</v>
      </c>
      <c r="K972" s="20">
        <v>98</v>
      </c>
      <c r="L972" s="20">
        <v>10.22964509394572</v>
      </c>
      <c r="M972" s="19">
        <v>8</v>
      </c>
      <c r="N972" s="20">
        <v>11.76470588235294</v>
      </c>
      <c r="O972" s="20">
        <v>327</v>
      </c>
      <c r="P972" s="20">
        <v>77.607361963190186</v>
      </c>
      <c r="Q972" s="20">
        <v>47.434656340755083</v>
      </c>
      <c r="R972" s="19">
        <v>5</v>
      </c>
      <c r="S972" s="20">
        <v>5.376344086021505</v>
      </c>
      <c r="T972" s="19">
        <v>5</v>
      </c>
      <c r="U972" s="20">
        <v>9.2592592592592595</v>
      </c>
      <c r="V972" s="19">
        <v>14</v>
      </c>
      <c r="W972" s="20">
        <v>25.925925925925924</v>
      </c>
      <c r="X972" s="19">
        <v>17</v>
      </c>
      <c r="Y972" s="20">
        <v>17.171717171717169</v>
      </c>
      <c r="Z972" s="20">
        <v>31.038251366120218</v>
      </c>
      <c r="AA972" s="20">
        <v>22.404371584699454</v>
      </c>
      <c r="AB972" s="19">
        <v>135</v>
      </c>
      <c r="AC972" s="20">
        <v>5.9576345984112971</v>
      </c>
      <c r="AD972" s="20">
        <v>70.526315789473685</v>
      </c>
      <c r="AE972" s="20">
        <v>52.696365767878071</v>
      </c>
      <c r="AF972" s="20">
        <v>67.213114754098356</v>
      </c>
      <c r="AG972" s="20">
        <v>61.341033044594163</v>
      </c>
      <c r="AH972" s="20">
        <v>55.079441502166581</v>
      </c>
      <c r="AI972" s="20">
        <v>18.103033220991815</v>
      </c>
      <c r="AJ972" s="3">
        <v>435.58823529411762</v>
      </c>
      <c r="AK972" s="6">
        <v>0</v>
      </c>
      <c r="AL972" s="6">
        <v>4881</v>
      </c>
      <c r="AM972" s="6">
        <v>0</v>
      </c>
      <c r="AN972" s="6">
        <v>241</v>
      </c>
      <c r="AO972" s="6">
        <v>0</v>
      </c>
      <c r="AP972" s="6">
        <v>0</v>
      </c>
      <c r="AQ972" s="6">
        <v>146</v>
      </c>
      <c r="AR972" s="6">
        <v>172</v>
      </c>
      <c r="AS972" s="6">
        <v>3.2699619771863122</v>
      </c>
      <c r="AT972" s="138">
        <v>13</v>
      </c>
      <c r="AU972" s="138">
        <v>0</v>
      </c>
      <c r="AV972" s="138">
        <v>0</v>
      </c>
      <c r="AW972" s="138">
        <v>3</v>
      </c>
      <c r="AX972" s="138">
        <v>16</v>
      </c>
      <c r="AY972" s="6">
        <v>8.2039486294805446</v>
      </c>
      <c r="AZ972" s="6">
        <v>14</v>
      </c>
      <c r="BA972" s="6">
        <v>1.48619957537155</v>
      </c>
      <c r="BB972" s="6">
        <v>207</v>
      </c>
      <c r="BC972" s="6">
        <v>1442</v>
      </c>
      <c r="BD972" s="6">
        <v>26.802973977695167</v>
      </c>
      <c r="BE972" s="6">
        <v>7</v>
      </c>
      <c r="BF972" s="6">
        <v>4.5161290322580641</v>
      </c>
      <c r="BG972" s="6">
        <v>489</v>
      </c>
      <c r="BH972" s="6">
        <v>14.693509615384615</v>
      </c>
      <c r="BI972" s="6">
        <v>946</v>
      </c>
      <c r="BJ972" s="6">
        <v>50.969827586206897</v>
      </c>
      <c r="BK972" s="6">
        <v>155</v>
      </c>
    </row>
    <row r="973" spans="1:63" x14ac:dyDescent="0.35">
      <c r="A973" s="28">
        <v>967</v>
      </c>
      <c r="C973" s="18" t="s">
        <v>20</v>
      </c>
      <c r="D973" s="15">
        <v>1129</v>
      </c>
      <c r="E973" s="19">
        <v>19</v>
      </c>
      <c r="F973" s="19">
        <v>78</v>
      </c>
      <c r="G973" s="19">
        <v>193</v>
      </c>
      <c r="H973" s="19">
        <v>746</v>
      </c>
      <c r="I973" s="19">
        <v>108</v>
      </c>
      <c r="J973" s="20">
        <v>52.612931798051378</v>
      </c>
      <c r="K973" s="20">
        <v>10</v>
      </c>
      <c r="L973" s="20">
        <v>2.4213075060532687</v>
      </c>
      <c r="M973" s="19">
        <v>6</v>
      </c>
      <c r="N973" s="20">
        <v>8.2191780821917799</v>
      </c>
      <c r="O973" s="20">
        <v>42</v>
      </c>
      <c r="P973" s="20">
        <v>84.210526315789465</v>
      </c>
      <c r="Q973" s="20">
        <v>9.5849802371541504</v>
      </c>
      <c r="R973" s="19">
        <v>3</v>
      </c>
      <c r="S973" s="20">
        <v>2.083333333333333</v>
      </c>
      <c r="T973" s="19">
        <v>3</v>
      </c>
      <c r="U973" s="20">
        <v>3.5294117647058822</v>
      </c>
      <c r="V973" s="19">
        <v>8</v>
      </c>
      <c r="W973" s="20">
        <v>13.559322033898304</v>
      </c>
      <c r="X973" s="19">
        <v>8</v>
      </c>
      <c r="Y973" s="20">
        <v>5.6737588652482271</v>
      </c>
      <c r="Z973" s="20">
        <v>16.949152542372879</v>
      </c>
      <c r="AA973" s="20">
        <v>60.53268765133172</v>
      </c>
      <c r="AB973" s="19">
        <v>59</v>
      </c>
      <c r="AC973" s="20">
        <v>8.8989441930618405</v>
      </c>
      <c r="AD973" s="20">
        <v>80.235988200589972</v>
      </c>
      <c r="AE973" s="20">
        <v>68.105515587529979</v>
      </c>
      <c r="AF973" s="20">
        <v>52.72727272727272</v>
      </c>
      <c r="AG973" s="20">
        <v>77.922077922077932</v>
      </c>
      <c r="AH973" s="20">
        <v>21.963394342762061</v>
      </c>
      <c r="AI973" s="20">
        <v>46.422628951747086</v>
      </c>
      <c r="AJ973" s="3">
        <v>654.5454545454545</v>
      </c>
      <c r="AK973" s="6">
        <v>277</v>
      </c>
      <c r="AL973" s="6">
        <v>375</v>
      </c>
      <c r="AM973" s="6">
        <v>102</v>
      </c>
      <c r="AN973" s="6">
        <v>97</v>
      </c>
      <c r="AO973" s="6">
        <v>0</v>
      </c>
      <c r="AP973" s="6">
        <v>70</v>
      </c>
      <c r="AQ973" s="6">
        <v>185</v>
      </c>
      <c r="AR973" s="6">
        <v>258</v>
      </c>
      <c r="AS973" s="6">
        <v>23.800738007380073</v>
      </c>
      <c r="AT973" s="138">
        <v>4</v>
      </c>
      <c r="AU973" s="138">
        <v>0</v>
      </c>
      <c r="AV973" s="138">
        <v>9</v>
      </c>
      <c r="AW973" s="138">
        <v>4</v>
      </c>
      <c r="AX973" s="138">
        <v>17</v>
      </c>
      <c r="AY973" s="6">
        <v>21.849501359927469</v>
      </c>
      <c r="AZ973" s="6">
        <v>10</v>
      </c>
      <c r="BA973" s="6">
        <v>2.4038461538461542</v>
      </c>
      <c r="BB973" s="6">
        <v>10</v>
      </c>
      <c r="BC973" s="6">
        <v>75</v>
      </c>
      <c r="BD973" s="6">
        <v>6.6904549509366635</v>
      </c>
      <c r="BE973" s="6">
        <v>14</v>
      </c>
      <c r="BF973" s="6">
        <v>7.4468085106382977</v>
      </c>
      <c r="BG973" s="6">
        <v>40</v>
      </c>
      <c r="BH973" s="6">
        <v>5.3475935828877006</v>
      </c>
      <c r="BI973" s="6">
        <v>8</v>
      </c>
      <c r="BJ973" s="6">
        <v>7.6923076923076925</v>
      </c>
      <c r="BK973" s="6">
        <v>193</v>
      </c>
    </row>
    <row r="974" spans="1:63" x14ac:dyDescent="0.35">
      <c r="A974" s="28">
        <v>968</v>
      </c>
      <c r="C974" s="18" t="s">
        <v>29</v>
      </c>
      <c r="D974" s="15">
        <v>385</v>
      </c>
      <c r="E974" s="19">
        <v>3</v>
      </c>
      <c r="F974" s="19">
        <v>18</v>
      </c>
      <c r="G974" s="19">
        <v>31</v>
      </c>
      <c r="H974" s="19">
        <v>293</v>
      </c>
      <c r="I974" s="19">
        <v>45</v>
      </c>
      <c r="J974" s="20">
        <v>48.571428571428569</v>
      </c>
      <c r="K974" s="20">
        <v>4</v>
      </c>
      <c r="L974" s="20">
        <v>2.4096385542168677</v>
      </c>
      <c r="M974" s="19">
        <v>0</v>
      </c>
      <c r="N974" s="20">
        <v>0</v>
      </c>
      <c r="O974" s="20">
        <v>15</v>
      </c>
      <c r="P974" s="20">
        <v>75</v>
      </c>
      <c r="Q974" s="20">
        <v>24.853801169590643</v>
      </c>
      <c r="R974" s="19">
        <v>3</v>
      </c>
      <c r="S974" s="20">
        <v>21.428571428571427</v>
      </c>
      <c r="T974" s="19">
        <v>0</v>
      </c>
      <c r="U974" s="20">
        <v>0</v>
      </c>
      <c r="V974" s="19">
        <v>0</v>
      </c>
      <c r="W974" s="20">
        <v>0</v>
      </c>
      <c r="X974" s="19">
        <v>0</v>
      </c>
      <c r="Y974" s="20">
        <v>0</v>
      </c>
      <c r="Z974" s="20">
        <v>47.560975609756099</v>
      </c>
      <c r="AA974" s="20">
        <v>34.146341463414636</v>
      </c>
      <c r="AB974" s="19">
        <v>22</v>
      </c>
      <c r="AC974" s="20">
        <v>8.5603112840466924</v>
      </c>
      <c r="AD974" s="20">
        <v>80.254777070063696</v>
      </c>
      <c r="AE974" s="20">
        <v>70.370370370370367</v>
      </c>
      <c r="AF974" s="20">
        <v>58.620689655172406</v>
      </c>
      <c r="AG974" s="20">
        <v>78.160919540229884</v>
      </c>
      <c r="AH974" s="20">
        <v>30.084745762711862</v>
      </c>
      <c r="AI974" s="20">
        <v>27.542372881355931</v>
      </c>
      <c r="AJ974" s="3">
        <v>751.78571428571433</v>
      </c>
      <c r="AK974" s="6">
        <v>0</v>
      </c>
      <c r="AL974" s="6">
        <v>248</v>
      </c>
      <c r="AM974" s="6">
        <v>77</v>
      </c>
      <c r="AN974" s="6">
        <v>28</v>
      </c>
      <c r="AO974" s="6">
        <v>0</v>
      </c>
      <c r="AP974" s="6">
        <v>0</v>
      </c>
      <c r="AQ974" s="6">
        <v>24</v>
      </c>
      <c r="AR974" s="6">
        <v>43</v>
      </c>
      <c r="AS974" s="6">
        <v>11.22715404699739</v>
      </c>
      <c r="AT974" s="138">
        <v>0</v>
      </c>
      <c r="AU974" s="138">
        <v>0</v>
      </c>
      <c r="AV974" s="138">
        <v>0</v>
      </c>
      <c r="AW974" s="138">
        <v>0</v>
      </c>
      <c r="AX974" s="138">
        <v>0</v>
      </c>
      <c r="AY974" s="6">
        <v>29.210526315789476</v>
      </c>
      <c r="AZ974" s="6">
        <v>0</v>
      </c>
      <c r="BA974" s="6">
        <v>0</v>
      </c>
      <c r="BB974" s="6">
        <v>4</v>
      </c>
      <c r="BC974" s="6">
        <v>16</v>
      </c>
      <c r="BD974" s="6">
        <v>4.1450777202072544</v>
      </c>
      <c r="BE974" s="6">
        <v>0</v>
      </c>
      <c r="BF974" s="6">
        <v>0</v>
      </c>
      <c r="BG974" s="6">
        <v>9</v>
      </c>
      <c r="BH974" s="6">
        <v>3.0927835051546393</v>
      </c>
      <c r="BI974" s="6">
        <v>0</v>
      </c>
      <c r="BJ974" s="6">
        <v>0</v>
      </c>
      <c r="BK974" s="6">
        <v>31</v>
      </c>
    </row>
    <row r="975" spans="1:63" x14ac:dyDescent="0.35">
      <c r="A975" s="28">
        <v>969</v>
      </c>
      <c r="C975" s="18" t="s">
        <v>24</v>
      </c>
      <c r="D975" s="15">
        <v>875</v>
      </c>
      <c r="E975" s="19">
        <v>45</v>
      </c>
      <c r="F975" s="19">
        <v>113</v>
      </c>
      <c r="G975" s="19">
        <v>99</v>
      </c>
      <c r="H975" s="19">
        <v>632</v>
      </c>
      <c r="I975" s="19">
        <v>25</v>
      </c>
      <c r="J975" s="20">
        <v>42.057142857142857</v>
      </c>
      <c r="K975" s="20">
        <v>21</v>
      </c>
      <c r="L975" s="20">
        <v>4.0307101727447217</v>
      </c>
      <c r="M975" s="19">
        <v>6</v>
      </c>
      <c r="N975" s="20">
        <v>23.076923076923077</v>
      </c>
      <c r="O975" s="20">
        <v>18</v>
      </c>
      <c r="P975" s="20">
        <v>78.94736842105263</v>
      </c>
      <c r="Q975" s="20">
        <v>6.7307692307692308</v>
      </c>
      <c r="R975" s="19">
        <v>4</v>
      </c>
      <c r="S975" s="20">
        <v>5.4794520547945202</v>
      </c>
      <c r="T975" s="19">
        <v>0</v>
      </c>
      <c r="U975" s="20">
        <v>0</v>
      </c>
      <c r="V975" s="19">
        <v>11</v>
      </c>
      <c r="W975" s="20">
        <v>45.833333333333329</v>
      </c>
      <c r="X975" s="19">
        <v>13</v>
      </c>
      <c r="Y975" s="20">
        <v>18.055555555555554</v>
      </c>
      <c r="Z975" s="20">
        <v>11.627906976744185</v>
      </c>
      <c r="AA975" s="20">
        <v>64.922480620155042</v>
      </c>
      <c r="AB975" s="19">
        <v>67</v>
      </c>
      <c r="AC975" s="20">
        <v>13.426853707414828</v>
      </c>
      <c r="AD975" s="20">
        <v>84.87394957983193</v>
      </c>
      <c r="AE975" s="20">
        <v>32.352941176470587</v>
      </c>
      <c r="AF975" s="20">
        <v>53.456221198156683</v>
      </c>
      <c r="AG975" s="20">
        <v>66.666666666666657</v>
      </c>
      <c r="AH975" s="20">
        <v>31.100478468899524</v>
      </c>
      <c r="AI975" s="20">
        <v>36.124401913875595</v>
      </c>
      <c r="AJ975" s="3">
        <v>469.81132075471697</v>
      </c>
      <c r="AK975" s="6">
        <v>0</v>
      </c>
      <c r="AL975" s="6">
        <v>27</v>
      </c>
      <c r="AM975" s="6">
        <v>0</v>
      </c>
      <c r="AN975" s="6">
        <v>806</v>
      </c>
      <c r="AO975" s="6">
        <v>0</v>
      </c>
      <c r="AP975" s="6">
        <v>3</v>
      </c>
      <c r="AQ975" s="6">
        <v>14</v>
      </c>
      <c r="AR975" s="6">
        <v>354</v>
      </c>
      <c r="AS975" s="6">
        <v>41.893491124260358</v>
      </c>
      <c r="AT975" s="138">
        <v>14</v>
      </c>
      <c r="AU975" s="138">
        <v>0</v>
      </c>
      <c r="AV975" s="138">
        <v>5</v>
      </c>
      <c r="AW975" s="138">
        <v>36</v>
      </c>
      <c r="AX975" s="138">
        <v>55</v>
      </c>
      <c r="AY975" s="6">
        <v>60.659599528857477</v>
      </c>
      <c r="AZ975" s="6">
        <v>3</v>
      </c>
      <c r="BA975" s="6">
        <v>0.59055118110236215</v>
      </c>
      <c r="BB975" s="6">
        <v>0</v>
      </c>
      <c r="BC975" s="6">
        <v>60</v>
      </c>
      <c r="BD975" s="6">
        <v>6.968641114982578</v>
      </c>
      <c r="BE975" s="6">
        <v>0</v>
      </c>
      <c r="BF975" s="6">
        <v>0</v>
      </c>
      <c r="BG975" s="6">
        <v>33</v>
      </c>
      <c r="BH975" s="6">
        <v>5.305466237942122</v>
      </c>
      <c r="BI975" s="6">
        <v>10</v>
      </c>
      <c r="BJ975" s="6">
        <v>41.666666666666671</v>
      </c>
      <c r="BK975" s="6">
        <v>99</v>
      </c>
    </row>
    <row r="976" spans="1:63" x14ac:dyDescent="0.35">
      <c r="A976" s="28">
        <v>970</v>
      </c>
      <c r="C976" s="18" t="s">
        <v>21</v>
      </c>
      <c r="D976" s="15">
        <v>2308</v>
      </c>
      <c r="E976" s="19">
        <v>39</v>
      </c>
      <c r="F976" s="19">
        <v>144</v>
      </c>
      <c r="G976" s="19">
        <v>264</v>
      </c>
      <c r="H976" s="19">
        <v>1702</v>
      </c>
      <c r="I976" s="19">
        <v>193</v>
      </c>
      <c r="J976" s="20">
        <v>59.40207972270364</v>
      </c>
      <c r="K976" s="20">
        <v>52</v>
      </c>
      <c r="L976" s="20">
        <v>5.508474576271186</v>
      </c>
      <c r="M976" s="19">
        <v>5</v>
      </c>
      <c r="N976" s="20">
        <v>4.3859649122807012</v>
      </c>
      <c r="O976" s="20">
        <v>117</v>
      </c>
      <c r="P976" s="20">
        <v>92.982456140350877</v>
      </c>
      <c r="Q976" s="20">
        <v>11.06172839506173</v>
      </c>
      <c r="R976" s="19">
        <v>9</v>
      </c>
      <c r="S976" s="20">
        <v>6.3380281690140841</v>
      </c>
      <c r="T976" s="19">
        <v>5</v>
      </c>
      <c r="U976" s="20">
        <v>7.4626865671641784</v>
      </c>
      <c r="V976" s="19">
        <v>6</v>
      </c>
      <c r="W976" s="20">
        <v>8.5714285714285712</v>
      </c>
      <c r="X976" s="19">
        <v>13</v>
      </c>
      <c r="Y976" s="20">
        <v>9.2198581560283674</v>
      </c>
      <c r="Z976" s="20">
        <v>22.961373390557942</v>
      </c>
      <c r="AA976" s="20">
        <v>58.261802575107289</v>
      </c>
      <c r="AB976" s="19">
        <v>92</v>
      </c>
      <c r="AC976" s="20">
        <v>5.8823529411764701</v>
      </c>
      <c r="AD976" s="20">
        <v>89.258698940998485</v>
      </c>
      <c r="AE976" s="20">
        <v>73.709834469328143</v>
      </c>
      <c r="AF976" s="20">
        <v>74.433656957928804</v>
      </c>
      <c r="AG976" s="20">
        <v>81.791044776119406</v>
      </c>
      <c r="AH976" s="20">
        <v>29.675638371290546</v>
      </c>
      <c r="AI976" s="20">
        <v>31.40096618357488</v>
      </c>
      <c r="AJ976" s="3">
        <v>804.13533834586462</v>
      </c>
      <c r="AK976" s="6">
        <v>13</v>
      </c>
      <c r="AL976" s="6">
        <v>2193</v>
      </c>
      <c r="AM976" s="6">
        <v>0</v>
      </c>
      <c r="AN976" s="6">
        <v>8</v>
      </c>
      <c r="AO976" s="6">
        <v>0</v>
      </c>
      <c r="AP976" s="6">
        <v>4</v>
      </c>
      <c r="AQ976" s="6">
        <v>49</v>
      </c>
      <c r="AR976" s="6">
        <v>439</v>
      </c>
      <c r="AS976" s="6">
        <v>19.650850492390333</v>
      </c>
      <c r="AT976" s="138">
        <v>6</v>
      </c>
      <c r="AU976" s="138">
        <v>0</v>
      </c>
      <c r="AV976" s="138">
        <v>6</v>
      </c>
      <c r="AW976" s="138">
        <v>24</v>
      </c>
      <c r="AX976" s="138">
        <v>36</v>
      </c>
      <c r="AY976" s="6">
        <v>29.910313901345294</v>
      </c>
      <c r="AZ976" s="6">
        <v>5</v>
      </c>
      <c r="BA976" s="6">
        <v>0.53191489361702127</v>
      </c>
      <c r="BB976" s="6">
        <v>15</v>
      </c>
      <c r="BC976" s="6">
        <v>47</v>
      </c>
      <c r="BD976" s="6">
        <v>2.0577933450087564</v>
      </c>
      <c r="BE976" s="6">
        <v>3</v>
      </c>
      <c r="BF976" s="6">
        <v>1.1406844106463878</v>
      </c>
      <c r="BG976" s="6">
        <v>22</v>
      </c>
      <c r="BH976" s="6">
        <v>1.3002364066193852</v>
      </c>
      <c r="BI976" s="6">
        <v>18</v>
      </c>
      <c r="BJ976" s="6">
        <v>9.375</v>
      </c>
      <c r="BK976" s="6">
        <v>264</v>
      </c>
    </row>
    <row r="977" spans="1:63" x14ac:dyDescent="0.35">
      <c r="A977" s="28">
        <v>971</v>
      </c>
      <c r="C977" s="18" t="s">
        <v>9</v>
      </c>
      <c r="D977" s="15">
        <v>244</v>
      </c>
      <c r="E977" s="19">
        <v>0</v>
      </c>
      <c r="F977" s="19">
        <v>4</v>
      </c>
      <c r="G977" s="19">
        <v>8</v>
      </c>
      <c r="H977" s="19">
        <v>169</v>
      </c>
      <c r="I977" s="19">
        <v>70</v>
      </c>
      <c r="J977" s="20">
        <v>56.557377049180324</v>
      </c>
      <c r="K977" s="20">
        <v>7</v>
      </c>
      <c r="L977" s="20">
        <v>10.294117647058822</v>
      </c>
      <c r="M977" s="19">
        <v>0</v>
      </c>
      <c r="N977" s="20">
        <v>0</v>
      </c>
      <c r="O977" s="20">
        <v>9</v>
      </c>
      <c r="P977" s="20">
        <v>58.82352941176471</v>
      </c>
      <c r="Q977" s="20">
        <v>15.625</v>
      </c>
      <c r="R977" s="19">
        <v>0</v>
      </c>
      <c r="S977" s="20">
        <v>0</v>
      </c>
      <c r="T977" s="19">
        <v>0</v>
      </c>
      <c r="U977" s="20">
        <v>0</v>
      </c>
      <c r="V977" s="19">
        <v>0</v>
      </c>
      <c r="W977" s="20">
        <v>0</v>
      </c>
      <c r="X977" s="19">
        <v>0</v>
      </c>
      <c r="Y977" s="20">
        <v>0</v>
      </c>
      <c r="Z977" s="20">
        <v>25.97402597402597</v>
      </c>
      <c r="AA977" s="20">
        <v>57.142857142857139</v>
      </c>
      <c r="AB977" s="19">
        <v>8</v>
      </c>
      <c r="AC977" s="20">
        <v>6.4516129032258061</v>
      </c>
      <c r="AD977" s="20">
        <v>80.597014925373131</v>
      </c>
      <c r="AE977" s="20">
        <v>61.458333333333336</v>
      </c>
      <c r="AF977" s="20">
        <v>64.285714285714292</v>
      </c>
      <c r="AG977" s="20">
        <v>70.779220779220779</v>
      </c>
      <c r="AH977" s="20">
        <v>39.837398373983739</v>
      </c>
      <c r="AI977" s="20">
        <v>31.707317073170731</v>
      </c>
      <c r="AJ977" s="3">
        <v>553.57142857142856</v>
      </c>
      <c r="AK977" s="6">
        <v>0</v>
      </c>
      <c r="AL977" s="6">
        <v>200</v>
      </c>
      <c r="AM977" s="6">
        <v>0</v>
      </c>
      <c r="AN977" s="6">
        <v>0</v>
      </c>
      <c r="AO977" s="6">
        <v>0</v>
      </c>
      <c r="AP977" s="6">
        <v>0</v>
      </c>
      <c r="AQ977" s="6">
        <v>25</v>
      </c>
      <c r="AR977" s="6">
        <v>15</v>
      </c>
      <c r="AS977" s="6">
        <v>6.25</v>
      </c>
      <c r="AT977" s="138">
        <v>0</v>
      </c>
      <c r="AU977" s="138">
        <v>0</v>
      </c>
      <c r="AV977" s="138">
        <v>1</v>
      </c>
      <c r="AW977" s="138">
        <v>0</v>
      </c>
      <c r="AX977" s="138">
        <v>1</v>
      </c>
      <c r="AY977" s="6">
        <v>16.738197424892704</v>
      </c>
      <c r="AZ977" s="6">
        <v>0</v>
      </c>
      <c r="BA977" s="6">
        <v>0</v>
      </c>
      <c r="BB977" s="6">
        <v>11</v>
      </c>
      <c r="BC977" s="6">
        <v>20</v>
      </c>
      <c r="BD977" s="6">
        <v>8.064516129032258</v>
      </c>
      <c r="BE977" s="6">
        <v>0</v>
      </c>
      <c r="BF977" s="6">
        <v>0</v>
      </c>
      <c r="BG977" s="6">
        <v>9</v>
      </c>
      <c r="BH977" s="6">
        <v>5.4545454545454541</v>
      </c>
      <c r="BI977" s="6">
        <v>6</v>
      </c>
      <c r="BJ977" s="6">
        <v>8.695652173913043</v>
      </c>
      <c r="BK977" s="6">
        <v>8</v>
      </c>
    </row>
    <row r="978" spans="1:63" x14ac:dyDescent="0.35">
      <c r="A978" s="28">
        <v>972</v>
      </c>
      <c r="C978" s="18" t="s">
        <v>3</v>
      </c>
      <c r="D978" s="15">
        <v>391</v>
      </c>
      <c r="E978" s="19">
        <v>3</v>
      </c>
      <c r="F978" s="19">
        <v>21</v>
      </c>
      <c r="G978" s="19">
        <v>40</v>
      </c>
      <c r="H978" s="19">
        <v>286</v>
      </c>
      <c r="I978" s="19">
        <v>36</v>
      </c>
      <c r="J978" s="20">
        <v>47.826086956521742</v>
      </c>
      <c r="K978" s="20">
        <v>6</v>
      </c>
      <c r="L978" s="20">
        <v>5</v>
      </c>
      <c r="M978" s="19">
        <v>0</v>
      </c>
      <c r="N978" s="20">
        <v>0</v>
      </c>
      <c r="O978" s="20">
        <v>23</v>
      </c>
      <c r="P978" s="20">
        <v>68.965517241379317</v>
      </c>
      <c r="Q978" s="20">
        <v>22.418879056047196</v>
      </c>
      <c r="R978" s="19">
        <v>5</v>
      </c>
      <c r="S978" s="20">
        <v>21.739130434782609</v>
      </c>
      <c r="T978" s="19">
        <v>0</v>
      </c>
      <c r="U978" s="20">
        <v>0</v>
      </c>
      <c r="V978" s="19">
        <v>4</v>
      </c>
      <c r="W978" s="20">
        <v>57.142857142857139</v>
      </c>
      <c r="X978" s="19">
        <v>7</v>
      </c>
      <c r="Y978" s="20">
        <v>35</v>
      </c>
      <c r="Z978" s="20">
        <v>22.033898305084744</v>
      </c>
      <c r="AA978" s="20">
        <v>11.864406779661017</v>
      </c>
      <c r="AB978" s="19">
        <v>23</v>
      </c>
      <c r="AC978" s="20">
        <v>9.5833333333333339</v>
      </c>
      <c r="AD978" s="20">
        <v>81.456953642384107</v>
      </c>
      <c r="AE978" s="20">
        <v>58.015267175572518</v>
      </c>
      <c r="AF978" s="20">
        <v>67.164179104477611</v>
      </c>
      <c r="AG978" s="20">
        <v>71.15384615384616</v>
      </c>
      <c r="AH978" s="20">
        <v>66.203703703703709</v>
      </c>
      <c r="AI978" s="20">
        <v>8.7962962962962958</v>
      </c>
      <c r="AJ978" s="3">
        <v>729.76190476190482</v>
      </c>
      <c r="AK978" s="6">
        <v>0</v>
      </c>
      <c r="AL978" s="6">
        <v>352</v>
      </c>
      <c r="AM978" s="6">
        <v>0</v>
      </c>
      <c r="AN978" s="6">
        <v>3</v>
      </c>
      <c r="AO978" s="6">
        <v>0</v>
      </c>
      <c r="AP978" s="6">
        <v>0</v>
      </c>
      <c r="AQ978" s="6">
        <v>20</v>
      </c>
      <c r="AR978" s="6">
        <v>102</v>
      </c>
      <c r="AS978" s="6">
        <v>27.200000000000003</v>
      </c>
      <c r="AT978" s="138">
        <v>0</v>
      </c>
      <c r="AU978" s="138">
        <v>0</v>
      </c>
      <c r="AV978" s="138">
        <v>0</v>
      </c>
      <c r="AW978" s="138">
        <v>0</v>
      </c>
      <c r="AX978" s="138">
        <v>0</v>
      </c>
      <c r="AY978" s="6">
        <v>67.759562841530055</v>
      </c>
      <c r="AZ978" s="6">
        <v>0</v>
      </c>
      <c r="BA978" s="6">
        <v>0</v>
      </c>
      <c r="BB978" s="6">
        <v>0</v>
      </c>
      <c r="BC978" s="6">
        <v>29</v>
      </c>
      <c r="BD978" s="6">
        <v>7.4935400516795871</v>
      </c>
      <c r="BE978" s="6">
        <v>0</v>
      </c>
      <c r="BF978" s="6">
        <v>0</v>
      </c>
      <c r="BG978" s="6">
        <v>20</v>
      </c>
      <c r="BH978" s="6">
        <v>6.9204152249134951</v>
      </c>
      <c r="BI978" s="6">
        <v>9</v>
      </c>
      <c r="BJ978" s="6">
        <v>23.684210526315788</v>
      </c>
      <c r="BK978" s="6">
        <v>40</v>
      </c>
    </row>
    <row r="979" spans="1:63" x14ac:dyDescent="0.35">
      <c r="A979" s="28">
        <v>973</v>
      </c>
      <c r="C979" s="18" t="s">
        <v>280</v>
      </c>
      <c r="D979" s="15">
        <v>403</v>
      </c>
      <c r="E979" s="19">
        <v>16</v>
      </c>
      <c r="F979" s="19">
        <v>65</v>
      </c>
      <c r="G979" s="19">
        <v>67</v>
      </c>
      <c r="H979" s="19">
        <v>257</v>
      </c>
      <c r="I979" s="19">
        <v>14</v>
      </c>
      <c r="J979" s="20">
        <v>56.327543424317618</v>
      </c>
      <c r="K979" s="20">
        <v>4</v>
      </c>
      <c r="L979" s="20">
        <v>2.666666666666667</v>
      </c>
      <c r="M979" s="19">
        <v>0</v>
      </c>
      <c r="N979" s="20">
        <v>0</v>
      </c>
      <c r="O979" s="20">
        <v>14</v>
      </c>
      <c r="P979" s="20">
        <v>100</v>
      </c>
      <c r="Q979" s="20">
        <v>11.25</v>
      </c>
      <c r="R979" s="19">
        <v>0</v>
      </c>
      <c r="S979" s="20">
        <v>0</v>
      </c>
      <c r="T979" s="19">
        <v>0</v>
      </c>
      <c r="U979" s="20">
        <v>0</v>
      </c>
      <c r="V979" s="19">
        <v>0</v>
      </c>
      <c r="W979" s="20">
        <v>0</v>
      </c>
      <c r="X979" s="19">
        <v>7</v>
      </c>
      <c r="Y979" s="20">
        <v>15.555555555555555</v>
      </c>
      <c r="Z979" s="20">
        <v>13.513513513513514</v>
      </c>
      <c r="AA979" s="20">
        <v>70.270270270270274</v>
      </c>
      <c r="AB979" s="19">
        <v>20</v>
      </c>
      <c r="AC979" s="20">
        <v>8.7336244541484707</v>
      </c>
      <c r="AD979" s="20">
        <v>77.876106194690266</v>
      </c>
      <c r="AE979" s="20">
        <v>68.75</v>
      </c>
      <c r="AF979" s="20">
        <v>53.333333333333336</v>
      </c>
      <c r="AG979" s="20">
        <v>78.74396135265701</v>
      </c>
      <c r="AH979" s="20">
        <v>12.315270935960591</v>
      </c>
      <c r="AI979" s="20">
        <v>56.157635467980292</v>
      </c>
      <c r="AJ979" s="3">
        <v>716.17647058823525</v>
      </c>
      <c r="AK979" s="6">
        <v>35</v>
      </c>
      <c r="AL979" s="6">
        <v>149</v>
      </c>
      <c r="AM979" s="6">
        <v>45</v>
      </c>
      <c r="AN979" s="6">
        <v>74</v>
      </c>
      <c r="AO979" s="6">
        <v>0</v>
      </c>
      <c r="AP979" s="6">
        <v>29</v>
      </c>
      <c r="AQ979" s="6">
        <v>59</v>
      </c>
      <c r="AR979" s="6">
        <v>104</v>
      </c>
      <c r="AS979" s="6">
        <v>26.666666666666668</v>
      </c>
      <c r="AT979" s="138">
        <v>0</v>
      </c>
      <c r="AU979" s="138">
        <v>0</v>
      </c>
      <c r="AV979" s="138">
        <v>1</v>
      </c>
      <c r="AW979" s="138">
        <v>5</v>
      </c>
      <c r="AX979" s="138">
        <v>6</v>
      </c>
      <c r="AY979" s="6">
        <v>28.148148148148149</v>
      </c>
      <c r="AZ979" s="6">
        <v>3</v>
      </c>
      <c r="BA979" s="6">
        <v>2.054794520547945</v>
      </c>
      <c r="BB979" s="6">
        <v>5</v>
      </c>
      <c r="BC979" s="6">
        <v>0</v>
      </c>
      <c r="BD979" s="6">
        <v>0</v>
      </c>
      <c r="BE979" s="6">
        <v>0</v>
      </c>
      <c r="BF979" s="6">
        <v>0</v>
      </c>
      <c r="BG979" s="6">
        <v>4</v>
      </c>
      <c r="BH979" s="6">
        <v>1.5444015444015444</v>
      </c>
      <c r="BI979" s="6">
        <v>0</v>
      </c>
      <c r="BJ979" s="6">
        <v>0</v>
      </c>
      <c r="BK979" s="6">
        <v>67</v>
      </c>
    </row>
    <row r="980" spans="1:63" x14ac:dyDescent="0.35">
      <c r="A980" s="28">
        <v>974</v>
      </c>
      <c r="C980" s="18" t="s">
        <v>28</v>
      </c>
      <c r="D980" s="15">
        <v>245</v>
      </c>
      <c r="E980" s="19">
        <v>0</v>
      </c>
      <c r="F980" s="19">
        <v>10</v>
      </c>
      <c r="G980" s="19">
        <v>16</v>
      </c>
      <c r="H980" s="19">
        <v>205</v>
      </c>
      <c r="I980" s="19">
        <v>14</v>
      </c>
      <c r="J980" s="20">
        <v>56.734693877551024</v>
      </c>
      <c r="K980" s="20">
        <v>29</v>
      </c>
      <c r="L980" s="20">
        <v>18.70967741935484</v>
      </c>
      <c r="M980" s="19">
        <v>0</v>
      </c>
      <c r="N980" s="20">
        <v>0</v>
      </c>
      <c r="O980" s="20">
        <v>35</v>
      </c>
      <c r="P980" s="20">
        <v>100</v>
      </c>
      <c r="Q980" s="20">
        <v>15.178571428571427</v>
      </c>
      <c r="R980" s="19">
        <v>0</v>
      </c>
      <c r="S980" s="20">
        <v>0</v>
      </c>
      <c r="T980" s="19">
        <v>0</v>
      </c>
      <c r="U980" s="20">
        <v>0</v>
      </c>
      <c r="V980" s="19">
        <v>0</v>
      </c>
      <c r="W980" s="20">
        <v>0</v>
      </c>
      <c r="X980" s="19">
        <v>0</v>
      </c>
      <c r="Y980" s="20">
        <v>0</v>
      </c>
      <c r="Z980" s="20">
        <v>31.333333333333336</v>
      </c>
      <c r="AA980" s="20">
        <v>32.666666666666664</v>
      </c>
      <c r="AB980" s="19">
        <v>23</v>
      </c>
      <c r="AC980" s="20">
        <v>14.556962025316455</v>
      </c>
      <c r="AD980" s="20">
        <v>81.92771084337349</v>
      </c>
      <c r="AE980" s="20">
        <v>50</v>
      </c>
      <c r="AF980" s="20">
        <v>30.434782608695656</v>
      </c>
      <c r="AG980" s="20">
        <v>68.571428571428569</v>
      </c>
      <c r="AH980" s="20">
        <v>25.196850393700785</v>
      </c>
      <c r="AI980" s="20">
        <v>22.047244094488189</v>
      </c>
      <c r="AJ980" s="3">
        <v>623.52941176470586</v>
      </c>
      <c r="AK980" s="6">
        <v>0</v>
      </c>
      <c r="AL980" s="6">
        <v>0</v>
      </c>
      <c r="AM980" s="6">
        <v>0</v>
      </c>
      <c r="AN980" s="6">
        <v>234</v>
      </c>
      <c r="AO980" s="6">
        <v>0</v>
      </c>
      <c r="AP980" s="6">
        <v>0</v>
      </c>
      <c r="AQ980" s="6">
        <v>0</v>
      </c>
      <c r="AR980" s="6">
        <v>38</v>
      </c>
      <c r="AS980" s="6">
        <v>16.170212765957448</v>
      </c>
      <c r="AT980" s="138">
        <v>0</v>
      </c>
      <c r="AU980" s="138">
        <v>0</v>
      </c>
      <c r="AV980" s="138">
        <v>0</v>
      </c>
      <c r="AW980" s="138">
        <v>0</v>
      </c>
      <c r="AX980" s="138">
        <v>0</v>
      </c>
      <c r="AY980" s="6">
        <v>66.666666666666657</v>
      </c>
      <c r="AZ980" s="6">
        <v>0</v>
      </c>
      <c r="BA980" s="6">
        <v>0</v>
      </c>
      <c r="BB980" s="6">
        <v>0</v>
      </c>
      <c r="BC980" s="6">
        <v>30</v>
      </c>
      <c r="BD980" s="6">
        <v>12.345679012345679</v>
      </c>
      <c r="BE980" s="6">
        <v>0</v>
      </c>
      <c r="BF980" s="6">
        <v>0</v>
      </c>
      <c r="BG980" s="6">
        <v>20</v>
      </c>
      <c r="BH980" s="6">
        <v>9.9009900990099009</v>
      </c>
      <c r="BI980" s="6">
        <v>4</v>
      </c>
      <c r="BJ980" s="6">
        <v>44.444444444444443</v>
      </c>
      <c r="BK980" s="6">
        <v>16</v>
      </c>
    </row>
    <row r="981" spans="1:63" x14ac:dyDescent="0.35">
      <c r="A981" s="28">
        <v>975</v>
      </c>
      <c r="C981" s="18" t="s">
        <v>25</v>
      </c>
      <c r="D981" s="15">
        <v>3136</v>
      </c>
      <c r="E981" s="19">
        <v>60</v>
      </c>
      <c r="F981" s="19">
        <v>237</v>
      </c>
      <c r="G981" s="19">
        <v>265</v>
      </c>
      <c r="H981" s="19">
        <v>2368</v>
      </c>
      <c r="I981" s="19">
        <v>277</v>
      </c>
      <c r="J981" s="20">
        <v>47.863520408163261</v>
      </c>
      <c r="K981" s="20">
        <v>50</v>
      </c>
      <c r="L981" s="20">
        <v>3.3156498673740056</v>
      </c>
      <c r="M981" s="19">
        <v>5</v>
      </c>
      <c r="N981" s="20">
        <v>4.6728971962616823</v>
      </c>
      <c r="O981" s="20">
        <v>59</v>
      </c>
      <c r="P981" s="20">
        <v>74.193548387096769</v>
      </c>
      <c r="Q981" s="20">
        <v>9.1496232508073199</v>
      </c>
      <c r="R981" s="19">
        <v>12</v>
      </c>
      <c r="S981" s="20">
        <v>7.6923076923076925</v>
      </c>
      <c r="T981" s="19">
        <v>15</v>
      </c>
      <c r="U981" s="20">
        <v>17.441860465116278</v>
      </c>
      <c r="V981" s="19">
        <v>7</v>
      </c>
      <c r="W981" s="20">
        <v>9.5890410958904102</v>
      </c>
      <c r="X981" s="19">
        <v>18</v>
      </c>
      <c r="Y981" s="20">
        <v>11.920529801324504</v>
      </c>
      <c r="Z981" s="20">
        <v>24.059139784946236</v>
      </c>
      <c r="AA981" s="20">
        <v>51.075268817204304</v>
      </c>
      <c r="AB981" s="19">
        <v>174</v>
      </c>
      <c r="AC981" s="20">
        <v>8.434318952981096</v>
      </c>
      <c r="AD981" s="20">
        <v>87.489845653939895</v>
      </c>
      <c r="AE981" s="20">
        <v>64.382326420198382</v>
      </c>
      <c r="AF981" s="20">
        <v>55.501222493887525</v>
      </c>
      <c r="AG981" s="20">
        <v>81.607987388334209</v>
      </c>
      <c r="AH981" s="20">
        <v>33.92094017094017</v>
      </c>
      <c r="AI981" s="20">
        <v>36.431623931623932</v>
      </c>
      <c r="AJ981" s="3">
        <v>761.71328671328672</v>
      </c>
      <c r="AK981" s="6">
        <v>1239</v>
      </c>
      <c r="AL981" s="6">
        <v>927</v>
      </c>
      <c r="AM981" s="6">
        <v>767</v>
      </c>
      <c r="AN981" s="6">
        <v>112</v>
      </c>
      <c r="AO981" s="6">
        <v>0</v>
      </c>
      <c r="AP981" s="6">
        <v>0</v>
      </c>
      <c r="AQ981" s="6">
        <v>50</v>
      </c>
      <c r="AR981" s="6">
        <v>649</v>
      </c>
      <c r="AS981" s="6">
        <v>21.071428571428573</v>
      </c>
      <c r="AT981" s="138">
        <v>19</v>
      </c>
      <c r="AU981" s="138">
        <v>0</v>
      </c>
      <c r="AV981" s="138">
        <v>9</v>
      </c>
      <c r="AW981" s="138">
        <v>24</v>
      </c>
      <c r="AX981" s="138">
        <v>52</v>
      </c>
      <c r="AY981" s="6">
        <v>25.376062786134728</v>
      </c>
      <c r="AZ981" s="6">
        <v>12</v>
      </c>
      <c r="BA981" s="6">
        <v>0.81081081081081086</v>
      </c>
      <c r="BB981" s="6">
        <v>22</v>
      </c>
      <c r="BC981" s="6">
        <v>260</v>
      </c>
      <c r="BD981" s="6">
        <v>8.3682008368200833</v>
      </c>
      <c r="BE981" s="6">
        <v>9</v>
      </c>
      <c r="BF981" s="6">
        <v>3.515625</v>
      </c>
      <c r="BG981" s="6">
        <v>187</v>
      </c>
      <c r="BH981" s="6">
        <v>7.954062101233518</v>
      </c>
      <c r="BI981" s="6">
        <v>53</v>
      </c>
      <c r="BJ981" s="6">
        <v>19.272727272727273</v>
      </c>
      <c r="BK981" s="6">
        <v>265</v>
      </c>
    </row>
    <row r="982" spans="1:63" x14ac:dyDescent="0.35">
      <c r="A982" s="28">
        <v>976</v>
      </c>
      <c r="C982" s="18" t="s">
        <v>11</v>
      </c>
      <c r="D982" s="15">
        <v>141</v>
      </c>
      <c r="E982" s="19">
        <v>3</v>
      </c>
      <c r="F982" s="19">
        <v>6</v>
      </c>
      <c r="G982" s="19">
        <v>45</v>
      </c>
      <c r="H982" s="19">
        <v>58</v>
      </c>
      <c r="I982" s="19">
        <v>4</v>
      </c>
      <c r="J982" s="20">
        <v>55.555555555555557</v>
      </c>
      <c r="K982" s="20">
        <v>6</v>
      </c>
      <c r="L982" s="20">
        <v>15.384615384615385</v>
      </c>
      <c r="M982" s="19">
        <v>0</v>
      </c>
      <c r="N982" s="20">
        <v>0</v>
      </c>
      <c r="O982" s="20">
        <v>12</v>
      </c>
      <c r="P982" s="20">
        <v>100</v>
      </c>
      <c r="Q982" s="20">
        <v>26.086956521739129</v>
      </c>
      <c r="R982" s="19">
        <v>0</v>
      </c>
      <c r="S982" s="20">
        <v>0</v>
      </c>
      <c r="T982" s="19">
        <v>3</v>
      </c>
      <c r="U982" s="20">
        <v>30</v>
      </c>
      <c r="V982" s="19">
        <v>4</v>
      </c>
      <c r="W982" s="20">
        <v>44.444444444444443</v>
      </c>
      <c r="X982" s="19">
        <v>6</v>
      </c>
      <c r="Y982" s="20">
        <v>27.27272727272727</v>
      </c>
      <c r="Z982" s="20">
        <v>25.581395348837212</v>
      </c>
      <c r="AA982" s="20">
        <v>25.581395348837212</v>
      </c>
      <c r="AB982" s="19">
        <v>10</v>
      </c>
      <c r="AC982" s="20">
        <v>15.625</v>
      </c>
      <c r="AD982" s="20">
        <v>76.923076923076934</v>
      </c>
      <c r="AE982" s="20">
        <v>53.571428571428569</v>
      </c>
      <c r="AF982" s="20">
        <v>40</v>
      </c>
      <c r="AG982" s="20">
        <v>70.370370370370367</v>
      </c>
      <c r="AH982" s="20">
        <v>43.137254901960787</v>
      </c>
      <c r="AI982" s="20">
        <v>5.8823529411764701</v>
      </c>
      <c r="AJ982" s="3">
        <v>286</v>
      </c>
      <c r="AK982" s="6">
        <v>0</v>
      </c>
      <c r="AL982" s="6">
        <v>69</v>
      </c>
      <c r="AM982" s="6">
        <v>0</v>
      </c>
      <c r="AN982" s="6">
        <v>34</v>
      </c>
      <c r="AO982" s="6">
        <v>0</v>
      </c>
      <c r="AP982" s="6">
        <v>0</v>
      </c>
      <c r="AQ982" s="6">
        <v>0</v>
      </c>
      <c r="AR982" s="6">
        <v>8</v>
      </c>
      <c r="AS982" s="6">
        <v>7.3394495412844041</v>
      </c>
      <c r="AT982" s="138">
        <v>1</v>
      </c>
      <c r="AU982" s="138">
        <v>0</v>
      </c>
      <c r="AV982" s="138">
        <v>0</v>
      </c>
      <c r="AW982" s="138">
        <v>0</v>
      </c>
      <c r="AX982" s="138">
        <v>1</v>
      </c>
      <c r="AY982" s="6">
        <v>55.357142857142861</v>
      </c>
      <c r="AZ982" s="6">
        <v>0</v>
      </c>
      <c r="BA982" s="6">
        <v>0</v>
      </c>
      <c r="BB982" s="6">
        <v>0</v>
      </c>
      <c r="BC982" s="6">
        <v>11</v>
      </c>
      <c r="BD982" s="6">
        <v>9.5652173913043477</v>
      </c>
      <c r="BE982" s="6">
        <v>0</v>
      </c>
      <c r="BF982" s="6">
        <v>0</v>
      </c>
      <c r="BG982" s="6">
        <v>9</v>
      </c>
      <c r="BH982" s="6">
        <v>15.517241379310345</v>
      </c>
      <c r="BI982" s="6">
        <v>3</v>
      </c>
      <c r="BJ982" s="6">
        <v>50</v>
      </c>
      <c r="BK982" s="6">
        <v>45</v>
      </c>
    </row>
    <row r="983" spans="1:63" x14ac:dyDescent="0.35">
      <c r="A983" s="28">
        <v>977</v>
      </c>
      <c r="C983" s="18" t="s">
        <v>281</v>
      </c>
      <c r="D983" s="15">
        <v>340</v>
      </c>
      <c r="E983" s="19">
        <v>0</v>
      </c>
      <c r="F983" s="19">
        <v>4</v>
      </c>
      <c r="G983" s="19">
        <v>0</v>
      </c>
      <c r="H983" s="19">
        <v>257</v>
      </c>
      <c r="I983" s="19">
        <v>72</v>
      </c>
      <c r="J983" s="20">
        <v>49.705882352941174</v>
      </c>
      <c r="K983" s="20">
        <v>6</v>
      </c>
      <c r="L983" s="20">
        <v>7.2289156626506017</v>
      </c>
      <c r="M983" s="19">
        <v>0</v>
      </c>
      <c r="N983" s="20">
        <v>0</v>
      </c>
      <c r="O983" s="20">
        <v>9</v>
      </c>
      <c r="P983" s="20">
        <v>100</v>
      </c>
      <c r="Q983" s="20">
        <v>55.792682926829272</v>
      </c>
      <c r="R983" s="19">
        <v>0</v>
      </c>
      <c r="S983" s="20">
        <v>0</v>
      </c>
      <c r="T983" s="19">
        <v>0</v>
      </c>
      <c r="U983" s="20">
        <v>0</v>
      </c>
      <c r="V983" s="19">
        <v>0</v>
      </c>
      <c r="W983" s="20">
        <v>0</v>
      </c>
      <c r="X983" s="19">
        <v>0</v>
      </c>
      <c r="Y983" s="20">
        <v>0</v>
      </c>
      <c r="Z983" s="20">
        <v>23.376623376623375</v>
      </c>
      <c r="AA983" s="20">
        <v>20.779220779220779</v>
      </c>
      <c r="AB983" s="19">
        <v>4</v>
      </c>
      <c r="AC983" s="20">
        <v>2.2471910112359552</v>
      </c>
      <c r="AD983" s="20">
        <v>84.8</v>
      </c>
      <c r="AE983" s="20">
        <v>52.671755725190842</v>
      </c>
      <c r="AF983" s="20">
        <v>0</v>
      </c>
      <c r="AG983" s="20">
        <v>67.78242677824268</v>
      </c>
      <c r="AH983" s="20">
        <v>64.971751412429384</v>
      </c>
      <c r="AI983" s="20">
        <v>16.949152542372879</v>
      </c>
      <c r="AJ983" s="3">
        <v>525</v>
      </c>
      <c r="AK983" s="6">
        <v>90</v>
      </c>
      <c r="AL983" s="6">
        <v>131</v>
      </c>
      <c r="AM983" s="6">
        <v>0</v>
      </c>
      <c r="AN983" s="6">
        <v>0</v>
      </c>
      <c r="AO983" s="6">
        <v>0</v>
      </c>
      <c r="AP983" s="6">
        <v>4</v>
      </c>
      <c r="AQ983" s="6">
        <v>84</v>
      </c>
      <c r="AR983" s="6">
        <v>12</v>
      </c>
      <c r="AS983" s="6">
        <v>3.6253776435045322</v>
      </c>
      <c r="AT983" s="138"/>
      <c r="AU983" s="138"/>
      <c r="AV983" s="138"/>
      <c r="AW983" s="138"/>
      <c r="AX983" s="138"/>
      <c r="AY983" s="6">
        <v>8.6687306501547994</v>
      </c>
      <c r="AZ983" s="6">
        <v>4</v>
      </c>
      <c r="BA983" s="6">
        <v>4.9382716049382713</v>
      </c>
      <c r="BB983" s="6">
        <v>5</v>
      </c>
      <c r="BC983" s="6">
        <v>130</v>
      </c>
      <c r="BD983" s="6">
        <v>39.156626506024097</v>
      </c>
      <c r="BE983" s="6">
        <v>0</v>
      </c>
      <c r="BF983" s="6">
        <v>0</v>
      </c>
      <c r="BG983" s="6">
        <v>72</v>
      </c>
      <c r="BH983" s="6">
        <v>28.571428571428569</v>
      </c>
      <c r="BI983" s="6">
        <v>54</v>
      </c>
      <c r="BJ983" s="6">
        <v>72.972972972972968</v>
      </c>
      <c r="BK983" s="6">
        <v>0</v>
      </c>
    </row>
    <row r="984" spans="1:63" x14ac:dyDescent="0.35">
      <c r="A984" s="28">
        <v>978</v>
      </c>
      <c r="C984" s="18" t="s">
        <v>14</v>
      </c>
      <c r="D984" s="15">
        <v>777</v>
      </c>
      <c r="E984" s="19">
        <v>9</v>
      </c>
      <c r="F984" s="19">
        <v>17</v>
      </c>
      <c r="G984" s="19">
        <v>27</v>
      </c>
      <c r="H984" s="19">
        <v>615</v>
      </c>
      <c r="I984" s="19">
        <v>123</v>
      </c>
      <c r="J984" s="20">
        <v>49.80694980694981</v>
      </c>
      <c r="K984" s="20">
        <v>32</v>
      </c>
      <c r="L984" s="20">
        <v>14.814814814814813</v>
      </c>
      <c r="M984" s="19">
        <v>0</v>
      </c>
      <c r="N984" s="20">
        <v>0</v>
      </c>
      <c r="O984" s="20">
        <v>90</v>
      </c>
      <c r="P984" s="20">
        <v>81.632653061224488</v>
      </c>
      <c r="Q984" s="20">
        <v>48.827586206896548</v>
      </c>
      <c r="R984" s="19">
        <v>0</v>
      </c>
      <c r="S984" s="20">
        <v>0</v>
      </c>
      <c r="T984" s="19">
        <v>5</v>
      </c>
      <c r="U984" s="20">
        <v>55.555555555555557</v>
      </c>
      <c r="V984" s="19">
        <v>4</v>
      </c>
      <c r="W984" s="118">
        <v>20</v>
      </c>
      <c r="X984" s="118">
        <v>7</v>
      </c>
      <c r="Y984" s="118">
        <v>22.58064516129032</v>
      </c>
      <c r="Z984" s="20">
        <v>27.941176470588236</v>
      </c>
      <c r="AA984" s="20">
        <v>21.078431372549019</v>
      </c>
      <c r="AB984" s="19">
        <v>27</v>
      </c>
      <c r="AC984" s="20">
        <v>7.8488372093023253</v>
      </c>
      <c r="AD984" s="20">
        <v>65.584415584415595</v>
      </c>
      <c r="AE984" s="20">
        <v>33.44709897610921</v>
      </c>
      <c r="AF984" s="20">
        <v>65</v>
      </c>
      <c r="AG984" s="20">
        <v>50.442477876106196</v>
      </c>
      <c r="AH984" s="20">
        <v>53.291536050156743</v>
      </c>
      <c r="AI984" s="20">
        <v>25.391849529780565</v>
      </c>
      <c r="AJ984" s="3">
        <v>432.43243243243245</v>
      </c>
      <c r="AK984" s="6">
        <v>0</v>
      </c>
      <c r="AL984" s="6">
        <v>43</v>
      </c>
      <c r="AM984" s="6">
        <v>0</v>
      </c>
      <c r="AN984" s="6">
        <v>572</v>
      </c>
      <c r="AO984" s="6">
        <v>0</v>
      </c>
      <c r="AP984" s="6">
        <v>0</v>
      </c>
      <c r="AQ984" s="6">
        <v>111</v>
      </c>
      <c r="AR984" s="6">
        <v>37</v>
      </c>
      <c r="AS984" s="6">
        <v>4.8684210526315788</v>
      </c>
      <c r="AT984" s="138">
        <v>1</v>
      </c>
      <c r="AU984" s="138">
        <v>2</v>
      </c>
      <c r="AV984" s="138">
        <v>0</v>
      </c>
      <c r="AW984" s="138">
        <v>1</v>
      </c>
      <c r="AX984" s="138">
        <v>4</v>
      </c>
      <c r="AY984" s="6">
        <v>26.560424966799467</v>
      </c>
      <c r="AZ984" s="6">
        <v>3</v>
      </c>
      <c r="BA984" s="6">
        <v>1.4285714285714286</v>
      </c>
      <c r="BB984" s="6">
        <v>18</v>
      </c>
      <c r="BC984" s="6">
        <v>220</v>
      </c>
      <c r="BD984" s="6">
        <v>28.534370946822307</v>
      </c>
      <c r="BE984" s="6">
        <v>0</v>
      </c>
      <c r="BF984" s="6">
        <v>0</v>
      </c>
      <c r="BG984" s="6">
        <v>143</v>
      </c>
      <c r="BH984" s="6">
        <v>23.327895595432299</v>
      </c>
      <c r="BI984" s="6">
        <v>78</v>
      </c>
      <c r="BJ984" s="6">
        <v>63.414634146341463</v>
      </c>
      <c r="BK984" s="6">
        <v>27</v>
      </c>
    </row>
    <row r="985" spans="1:63" x14ac:dyDescent="0.35">
      <c r="A985" s="28">
        <v>979</v>
      </c>
      <c r="C985" s="18" t="s">
        <v>18</v>
      </c>
      <c r="D985" s="15">
        <v>3198</v>
      </c>
      <c r="E985" s="19">
        <v>27</v>
      </c>
      <c r="F985" s="19">
        <v>79</v>
      </c>
      <c r="G985" s="19">
        <v>240</v>
      </c>
      <c r="H985" s="19">
        <v>2630</v>
      </c>
      <c r="I985" s="19">
        <v>250</v>
      </c>
      <c r="J985" s="20">
        <v>54.690431519699814</v>
      </c>
      <c r="K985" s="20">
        <v>202</v>
      </c>
      <c r="L985" s="20">
        <v>15.562403697996919</v>
      </c>
      <c r="M985" s="19">
        <v>12</v>
      </c>
      <c r="N985" s="20">
        <v>8.6330935251798557</v>
      </c>
      <c r="O985" s="20">
        <v>306</v>
      </c>
      <c r="P985" s="20">
        <v>85.294117647058826</v>
      </c>
      <c r="Q985" s="20">
        <v>37.758505670446965</v>
      </c>
      <c r="R985" s="19">
        <v>7</v>
      </c>
      <c r="S985" s="20">
        <v>4.5751633986928102</v>
      </c>
      <c r="T985" s="19">
        <v>9</v>
      </c>
      <c r="U985" s="20">
        <v>17.647058823529413</v>
      </c>
      <c r="V985" s="19">
        <v>12</v>
      </c>
      <c r="W985" s="20">
        <v>12</v>
      </c>
      <c r="X985" s="19">
        <v>20</v>
      </c>
      <c r="Y985" s="20">
        <v>12.578616352201259</v>
      </c>
      <c r="Z985" s="20">
        <v>18.700475435816163</v>
      </c>
      <c r="AA985" s="20">
        <v>26.148969889064976</v>
      </c>
      <c r="AB985" s="19">
        <v>199</v>
      </c>
      <c r="AC985" s="20">
        <v>10.353798126951093</v>
      </c>
      <c r="AD985" s="20">
        <v>73.626373626373635</v>
      </c>
      <c r="AE985" s="20">
        <v>53.819201121233363</v>
      </c>
      <c r="AF985" s="20">
        <v>39.682539682539684</v>
      </c>
      <c r="AG985" s="20">
        <v>64.907764907764914</v>
      </c>
      <c r="AH985" s="20">
        <v>58.288450029922203</v>
      </c>
      <c r="AI985" s="20">
        <v>15.679233991621782</v>
      </c>
      <c r="AJ985" s="3">
        <v>465.17857142857144</v>
      </c>
      <c r="AK985" s="6">
        <v>1673</v>
      </c>
      <c r="AL985" s="6">
        <v>678</v>
      </c>
      <c r="AM985" s="6">
        <v>0</v>
      </c>
      <c r="AN985" s="6">
        <v>8</v>
      </c>
      <c r="AO985" s="6">
        <v>0</v>
      </c>
      <c r="AP985" s="6">
        <v>12</v>
      </c>
      <c r="AQ985" s="6">
        <v>722</v>
      </c>
      <c r="AR985" s="6">
        <v>372</v>
      </c>
      <c r="AS985" s="6">
        <v>12.1251629726206</v>
      </c>
      <c r="AT985" s="138">
        <v>26</v>
      </c>
      <c r="AU985" s="138">
        <v>0</v>
      </c>
      <c r="AV985" s="138">
        <v>21</v>
      </c>
      <c r="AW985" s="138">
        <v>6</v>
      </c>
      <c r="AX985" s="138">
        <v>53</v>
      </c>
      <c r="AY985" s="6">
        <v>13.62179487179487</v>
      </c>
      <c r="AZ985" s="6">
        <v>7</v>
      </c>
      <c r="BA985" s="6">
        <v>0.546875</v>
      </c>
      <c r="BB985" s="6">
        <v>9</v>
      </c>
      <c r="BC985" s="6">
        <v>1458</v>
      </c>
      <c r="BD985" s="6">
        <v>45.93572778827977</v>
      </c>
      <c r="BE985" s="6">
        <v>66</v>
      </c>
      <c r="BF985" s="6">
        <v>27.966101694915253</v>
      </c>
      <c r="BG985" s="6">
        <v>1174</v>
      </c>
      <c r="BH985" s="6">
        <v>44.860527321360337</v>
      </c>
      <c r="BI985" s="6">
        <v>203</v>
      </c>
      <c r="BJ985" s="6">
        <v>82.857142857142861</v>
      </c>
      <c r="BK985" s="6">
        <v>240</v>
      </c>
    </row>
    <row r="986" spans="1:63" x14ac:dyDescent="0.35">
      <c r="A986" s="28">
        <v>980</v>
      </c>
      <c r="C986" s="18"/>
      <c r="D986" s="15"/>
      <c r="E986" s="19"/>
      <c r="F986" s="19"/>
      <c r="G986" s="19"/>
      <c r="H986" s="19"/>
      <c r="I986" s="19"/>
      <c r="J986" s="20"/>
      <c r="K986" s="20"/>
      <c r="L986" s="20"/>
      <c r="M986" s="19"/>
      <c r="N986" s="20"/>
      <c r="O986" s="20"/>
      <c r="P986" s="20"/>
      <c r="Q986" s="20"/>
      <c r="R986" s="19"/>
      <c r="S986" s="20"/>
      <c r="T986" s="19">
        <v>122</v>
      </c>
      <c r="U986" s="20">
        <v>7.9220779220779223</v>
      </c>
      <c r="V986" s="19">
        <v>209</v>
      </c>
      <c r="W986" s="20">
        <v>16.814159292035399</v>
      </c>
      <c r="X986" s="19">
        <v>330</v>
      </c>
      <c r="Y986" s="20">
        <v>11.86196980589504</v>
      </c>
      <c r="Z986" s="20">
        <v>23.073872087258305</v>
      </c>
      <c r="AA986" s="20">
        <v>47.580565195835398</v>
      </c>
      <c r="AB986" s="19">
        <v>2435</v>
      </c>
      <c r="AC986" s="20">
        <v>8.8972522654194677</v>
      </c>
      <c r="AD986" s="20">
        <v>76.524303783109289</v>
      </c>
      <c r="AE986" s="20">
        <v>54.246119733924616</v>
      </c>
      <c r="AF986" s="20">
        <v>49.321182815696488</v>
      </c>
      <c r="AG986" s="20">
        <v>68.80296790442803</v>
      </c>
      <c r="AH986" s="20">
        <v>40.766336795616262</v>
      </c>
      <c r="AI986" s="20">
        <v>27.897276519178867</v>
      </c>
      <c r="AJ986" s="3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>
        <v>34.625322997416021</v>
      </c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</row>
    <row r="987" spans="1:63" x14ac:dyDescent="0.35">
      <c r="A987" s="28">
        <v>981</v>
      </c>
      <c r="B987" s="21" t="s">
        <v>56</v>
      </c>
      <c r="C987" s="18" t="s">
        <v>26</v>
      </c>
      <c r="D987" s="15">
        <v>212</v>
      </c>
      <c r="E987" s="19">
        <v>5</v>
      </c>
      <c r="F987" s="19">
        <v>7</v>
      </c>
      <c r="G987" s="19">
        <v>21</v>
      </c>
      <c r="H987" s="19">
        <v>172</v>
      </c>
      <c r="I987" s="19">
        <v>13</v>
      </c>
      <c r="J987" s="20">
        <v>46.226415094339622</v>
      </c>
      <c r="K987" s="20">
        <v>4</v>
      </c>
      <c r="L987" s="20">
        <v>3.8095238095238098</v>
      </c>
      <c r="M987" s="19">
        <v>0</v>
      </c>
      <c r="N987" s="20">
        <v>0</v>
      </c>
      <c r="O987" s="20">
        <v>10</v>
      </c>
      <c r="P987" s="20">
        <v>100</v>
      </c>
      <c r="Q987" s="20">
        <v>17.616580310880828</v>
      </c>
      <c r="R987" s="19">
        <v>0</v>
      </c>
      <c r="S987" s="20">
        <v>0</v>
      </c>
      <c r="T987" s="19">
        <v>0</v>
      </c>
      <c r="U987" s="20">
        <v>0</v>
      </c>
      <c r="V987" s="19">
        <v>3</v>
      </c>
      <c r="W987" s="20">
        <v>23.076923076923077</v>
      </c>
      <c r="X987" s="19">
        <v>4</v>
      </c>
      <c r="Y987" s="20">
        <v>25</v>
      </c>
      <c r="Z987" s="20">
        <v>26.086956521739129</v>
      </c>
      <c r="AA987" s="20">
        <v>17.391304347826086</v>
      </c>
      <c r="AB987" s="19">
        <v>9</v>
      </c>
      <c r="AC987" s="20">
        <v>7.9646017699115044</v>
      </c>
      <c r="AD987" s="20">
        <v>76.344086021505376</v>
      </c>
      <c r="AE987" s="20">
        <v>37.974683544303801</v>
      </c>
      <c r="AF987" s="20">
        <v>52.380952380952387</v>
      </c>
      <c r="AG987" s="20">
        <v>56.578947368421048</v>
      </c>
      <c r="AH987" s="20">
        <v>27.27272727272727</v>
      </c>
      <c r="AI987" s="20">
        <v>34.343434343434339</v>
      </c>
      <c r="AJ987" s="3">
        <v>487.5</v>
      </c>
      <c r="AK987" s="6">
        <v>0</v>
      </c>
      <c r="AL987" s="6">
        <v>0</v>
      </c>
      <c r="AM987" s="6">
        <v>0</v>
      </c>
      <c r="AN987" s="6">
        <v>193</v>
      </c>
      <c r="AO987" s="6">
        <v>0</v>
      </c>
      <c r="AP987" s="6">
        <v>0</v>
      </c>
      <c r="AQ987" s="6">
        <v>3</v>
      </c>
      <c r="AR987" s="6">
        <v>34</v>
      </c>
      <c r="AS987" s="6">
        <v>16.666666666666664</v>
      </c>
      <c r="AT987" s="138">
        <v>0</v>
      </c>
      <c r="AU987" s="138">
        <v>2</v>
      </c>
      <c r="AV987" s="138">
        <v>0</v>
      </c>
      <c r="AW987" s="138">
        <v>0</v>
      </c>
      <c r="AX987" s="138">
        <v>2</v>
      </c>
      <c r="AY987" s="6">
        <v>35.602094240837694</v>
      </c>
      <c r="AZ987" s="6">
        <v>0</v>
      </c>
      <c r="BA987" s="6">
        <v>0</v>
      </c>
      <c r="BB987" s="6">
        <v>0</v>
      </c>
      <c r="BC987" s="6">
        <v>39</v>
      </c>
      <c r="BD987" s="6">
        <v>18.840579710144929</v>
      </c>
      <c r="BE987" s="6">
        <v>0</v>
      </c>
      <c r="BF987" s="6">
        <v>0</v>
      </c>
      <c r="BG987" s="6">
        <v>30</v>
      </c>
      <c r="BH987" s="6">
        <v>17.441860465116278</v>
      </c>
      <c r="BI987" s="6">
        <v>6</v>
      </c>
      <c r="BJ987" s="6">
        <v>100</v>
      </c>
      <c r="BK987" s="6">
        <v>21</v>
      </c>
    </row>
    <row r="988" spans="1:63" x14ac:dyDescent="0.35">
      <c r="A988" s="28">
        <v>982</v>
      </c>
      <c r="C988" s="18" t="s">
        <v>22</v>
      </c>
      <c r="D988" s="15">
        <v>1582</v>
      </c>
      <c r="E988" s="19">
        <v>46</v>
      </c>
      <c r="F988" s="19">
        <v>149</v>
      </c>
      <c r="G988" s="19">
        <v>108</v>
      </c>
      <c r="H988" s="19">
        <v>1316</v>
      </c>
      <c r="I988" s="19">
        <v>11</v>
      </c>
      <c r="J988" s="20">
        <v>48.040455120101136</v>
      </c>
      <c r="K988" s="20">
        <v>24</v>
      </c>
      <c r="L988" s="20">
        <v>2.1201413427561837</v>
      </c>
      <c r="M988" s="19">
        <v>4</v>
      </c>
      <c r="N988" s="20">
        <v>8</v>
      </c>
      <c r="O988" s="20">
        <v>17</v>
      </c>
      <c r="P988" s="20">
        <v>100</v>
      </c>
      <c r="Q988" s="20">
        <v>2.8818443804034581</v>
      </c>
      <c r="R988" s="19">
        <v>0</v>
      </c>
      <c r="S988" s="20">
        <v>0</v>
      </c>
      <c r="T988" s="19">
        <v>0</v>
      </c>
      <c r="U988" s="20">
        <v>0</v>
      </c>
      <c r="V988" s="19">
        <v>11</v>
      </c>
      <c r="W988" s="118">
        <v>34.375</v>
      </c>
      <c r="X988" s="19">
        <v>11</v>
      </c>
      <c r="Y988" s="20">
        <v>16.923076923076923</v>
      </c>
      <c r="Z988" s="20">
        <v>16.503122212310437</v>
      </c>
      <c r="AA988" s="20">
        <v>70.026761819803752</v>
      </c>
      <c r="AB988" s="19">
        <v>108</v>
      </c>
      <c r="AC988" s="20">
        <v>9.7385031559963942</v>
      </c>
      <c r="AD988" s="20">
        <v>91.133720930232556</v>
      </c>
      <c r="AE988" s="20">
        <v>52.250803858520896</v>
      </c>
      <c r="AF988" s="20">
        <v>56.56565656565656</v>
      </c>
      <c r="AG988" s="20">
        <v>76.164383561643831</v>
      </c>
      <c r="AH988" s="20">
        <v>24.008138351983725</v>
      </c>
      <c r="AI988" s="20">
        <v>36.21566632756867</v>
      </c>
      <c r="AJ988" s="3">
        <v>634.53608247422676</v>
      </c>
      <c r="AK988" s="6">
        <v>8</v>
      </c>
      <c r="AL988" s="6">
        <v>16</v>
      </c>
      <c r="AM988" s="6">
        <v>99</v>
      </c>
      <c r="AN988" s="6">
        <v>1353</v>
      </c>
      <c r="AO988" s="6">
        <v>0</v>
      </c>
      <c r="AP988" s="6">
        <v>0</v>
      </c>
      <c r="AQ988" s="6">
        <v>38</v>
      </c>
      <c r="AR988" s="6">
        <v>296</v>
      </c>
      <c r="AS988" s="6">
        <v>19.072164948453608</v>
      </c>
      <c r="AT988" s="138">
        <v>11</v>
      </c>
      <c r="AU988" s="138">
        <v>0</v>
      </c>
      <c r="AV988" s="138">
        <v>8</v>
      </c>
      <c r="AW988" s="138">
        <v>29</v>
      </c>
      <c r="AX988" s="138">
        <v>48</v>
      </c>
      <c r="AY988" s="6">
        <v>30.194805194805198</v>
      </c>
      <c r="AZ988" s="6">
        <v>3</v>
      </c>
      <c r="BA988" s="6">
        <v>0.26857654431512984</v>
      </c>
      <c r="BB988" s="6">
        <v>0</v>
      </c>
      <c r="BC988" s="6">
        <v>71</v>
      </c>
      <c r="BD988" s="6">
        <v>4.5136681500317861</v>
      </c>
      <c r="BE988" s="6">
        <v>4</v>
      </c>
      <c r="BF988" s="6">
        <v>3.6036036036036037</v>
      </c>
      <c r="BG988" s="6">
        <v>47</v>
      </c>
      <c r="BH988" s="6">
        <v>3.5987748851454824</v>
      </c>
      <c r="BI988" s="6">
        <v>3</v>
      </c>
      <c r="BJ988" s="6">
        <v>30</v>
      </c>
      <c r="BK988" s="6">
        <v>108</v>
      </c>
    </row>
    <row r="989" spans="1:63" x14ac:dyDescent="0.35">
      <c r="A989" s="28">
        <v>983</v>
      </c>
      <c r="C989" s="18" t="s">
        <v>134</v>
      </c>
      <c r="D989" s="15">
        <v>403</v>
      </c>
      <c r="E989" s="19">
        <v>0</v>
      </c>
      <c r="F989" s="19">
        <v>0</v>
      </c>
      <c r="G989" s="19">
        <v>17</v>
      </c>
      <c r="H989" s="19">
        <v>340</v>
      </c>
      <c r="I989" s="19">
        <v>46</v>
      </c>
      <c r="J989" s="20">
        <v>51.861042183622828</v>
      </c>
      <c r="K989" s="20">
        <v>19</v>
      </c>
      <c r="L989" s="20">
        <v>10.555555555555555</v>
      </c>
      <c r="M989" s="19">
        <v>0</v>
      </c>
      <c r="N989" s="20">
        <v>0</v>
      </c>
      <c r="O989" s="20">
        <v>30</v>
      </c>
      <c r="P989" s="20">
        <v>86.206896551724128</v>
      </c>
      <c r="Q989" s="20">
        <v>14.898989898989898</v>
      </c>
      <c r="R989" s="19">
        <v>0</v>
      </c>
      <c r="S989" s="20">
        <v>0</v>
      </c>
      <c r="T989" s="19">
        <v>0</v>
      </c>
      <c r="U989" s="20">
        <v>0</v>
      </c>
      <c r="V989" s="19">
        <v>0</v>
      </c>
      <c r="W989" s="118">
        <v>0</v>
      </c>
      <c r="X989" s="19">
        <v>6</v>
      </c>
      <c r="Y989" s="20">
        <v>30</v>
      </c>
      <c r="Z989" s="20">
        <v>44.252873563218394</v>
      </c>
      <c r="AA989" s="20">
        <v>22.988505747126435</v>
      </c>
      <c r="AB989" s="19">
        <v>20</v>
      </c>
      <c r="AC989" s="20">
        <v>7.9365079365079358</v>
      </c>
      <c r="AD989" s="20">
        <v>73.417721518987349</v>
      </c>
      <c r="AE989" s="20">
        <v>56.497175141242941</v>
      </c>
      <c r="AF989" s="20">
        <v>0</v>
      </c>
      <c r="AG989" s="20">
        <v>65.476190476190482</v>
      </c>
      <c r="AH989" s="20">
        <v>42.424242424242422</v>
      </c>
      <c r="AI989" s="20">
        <v>23.809523809523807</v>
      </c>
      <c r="AJ989" s="3">
        <v>680</v>
      </c>
      <c r="AK989" s="6">
        <v>0</v>
      </c>
      <c r="AL989" s="6">
        <v>174</v>
      </c>
      <c r="AM989" s="6">
        <v>0</v>
      </c>
      <c r="AN989" s="6">
        <v>130</v>
      </c>
      <c r="AO989" s="6">
        <v>0</v>
      </c>
      <c r="AP989" s="6">
        <v>0</v>
      </c>
      <c r="AQ989" s="6">
        <v>71</v>
      </c>
      <c r="AR989" s="6">
        <v>0</v>
      </c>
      <c r="AS989" s="6">
        <v>0</v>
      </c>
      <c r="AT989" s="138">
        <v>1</v>
      </c>
      <c r="AU989" s="138">
        <v>0</v>
      </c>
      <c r="AV989" s="138">
        <v>0</v>
      </c>
      <c r="AW989" s="138">
        <v>0</v>
      </c>
      <c r="AX989" s="138">
        <v>1</v>
      </c>
      <c r="AY989" s="6">
        <v>13.333333333333334</v>
      </c>
      <c r="AZ989" s="6">
        <v>3</v>
      </c>
      <c r="BA989" s="6">
        <v>1.7142857142857144</v>
      </c>
      <c r="BB989" s="6">
        <v>6</v>
      </c>
      <c r="BC989" s="6">
        <v>73</v>
      </c>
      <c r="BD989" s="6">
        <v>18.295739348370926</v>
      </c>
      <c r="BE989" s="6">
        <v>0</v>
      </c>
      <c r="BF989" s="6">
        <v>0</v>
      </c>
      <c r="BG989" s="6">
        <v>47</v>
      </c>
      <c r="BH989" s="6">
        <v>14.071856287425149</v>
      </c>
      <c r="BI989" s="6">
        <v>27</v>
      </c>
      <c r="BJ989" s="6">
        <v>54</v>
      </c>
      <c r="BK989" s="6">
        <v>17</v>
      </c>
    </row>
    <row r="990" spans="1:63" x14ac:dyDescent="0.35">
      <c r="A990" s="28">
        <v>984</v>
      </c>
      <c r="C990" s="18" t="s">
        <v>137</v>
      </c>
      <c r="D990" s="15">
        <v>2018</v>
      </c>
      <c r="E990" s="19">
        <v>17</v>
      </c>
      <c r="F990" s="19">
        <v>104</v>
      </c>
      <c r="G990" s="19">
        <v>312</v>
      </c>
      <c r="H990" s="19">
        <v>1473</v>
      </c>
      <c r="I990" s="19">
        <v>127</v>
      </c>
      <c r="J990" s="20">
        <v>50.396432111000991</v>
      </c>
      <c r="K990" s="20">
        <v>53</v>
      </c>
      <c r="L990" s="20">
        <v>5.4136874361593463</v>
      </c>
      <c r="M990" s="19">
        <v>22</v>
      </c>
      <c r="N990" s="20">
        <v>18.333333333333332</v>
      </c>
      <c r="O990" s="20">
        <v>103</v>
      </c>
      <c r="P990" s="20">
        <v>85.294117647058826</v>
      </c>
      <c r="Q990" s="20">
        <v>71.404958677685954</v>
      </c>
      <c r="R990" s="19">
        <v>85</v>
      </c>
      <c r="S990" s="20">
        <v>46.195652173913047</v>
      </c>
      <c r="T990" s="19">
        <v>14</v>
      </c>
      <c r="U990" s="20">
        <v>15.730337078651685</v>
      </c>
      <c r="V990" s="19">
        <v>30</v>
      </c>
      <c r="W990" s="118">
        <v>38.461538461538467</v>
      </c>
      <c r="X990" s="19">
        <v>49</v>
      </c>
      <c r="Y990" s="20">
        <v>26.775956284153008</v>
      </c>
      <c r="Z990" s="20">
        <v>21.234309623430963</v>
      </c>
      <c r="AA990" s="20">
        <v>6.7991631799163175</v>
      </c>
      <c r="AB990" s="19">
        <v>125</v>
      </c>
      <c r="AC990" s="20">
        <v>14.253135689851767</v>
      </c>
      <c r="AD990" s="20">
        <v>62.025316455696199</v>
      </c>
      <c r="AE990" s="20">
        <v>30.614973262032088</v>
      </c>
      <c r="AF990" s="20">
        <v>26.170212765957444</v>
      </c>
      <c r="AG990" s="20">
        <v>55.72755417956656</v>
      </c>
      <c r="AH990" s="20">
        <v>63.00813008130082</v>
      </c>
      <c r="AI990" s="20">
        <v>11.517615176151761</v>
      </c>
      <c r="AJ990" s="3">
        <v>352.71084337349396</v>
      </c>
      <c r="AK990" s="6">
        <v>316</v>
      </c>
      <c r="AL990" s="6">
        <v>1634</v>
      </c>
      <c r="AM990" s="6">
        <v>0</v>
      </c>
      <c r="AN990" s="6">
        <v>12</v>
      </c>
      <c r="AO990" s="6">
        <v>0</v>
      </c>
      <c r="AP990" s="6">
        <v>18</v>
      </c>
      <c r="AQ990" s="6">
        <v>18</v>
      </c>
      <c r="AR990" s="6">
        <v>659</v>
      </c>
      <c r="AS990" s="6">
        <v>33.350202429149803</v>
      </c>
      <c r="AT990" s="138">
        <v>4</v>
      </c>
      <c r="AU990" s="138">
        <v>105</v>
      </c>
      <c r="AV990" s="138">
        <v>0</v>
      </c>
      <c r="AW990" s="138">
        <v>1</v>
      </c>
      <c r="AX990" s="138">
        <v>110</v>
      </c>
      <c r="AY990" s="6">
        <v>49.697275479313824</v>
      </c>
      <c r="AZ990" s="6">
        <v>21</v>
      </c>
      <c r="BA990" s="6">
        <v>2.1739130434782608</v>
      </c>
      <c r="BB990" s="6">
        <v>0</v>
      </c>
      <c r="BC990" s="6">
        <v>1167</v>
      </c>
      <c r="BD990" s="6">
        <v>58.35</v>
      </c>
      <c r="BE990" s="6">
        <v>89</v>
      </c>
      <c r="BF990" s="6">
        <v>29.084967320261441</v>
      </c>
      <c r="BG990" s="6">
        <v>943</v>
      </c>
      <c r="BH990" s="6">
        <v>64.589041095890408</v>
      </c>
      <c r="BI990" s="6">
        <v>99</v>
      </c>
      <c r="BJ990" s="6">
        <v>79.2</v>
      </c>
      <c r="BK990" s="6">
        <v>312</v>
      </c>
    </row>
    <row r="991" spans="1:63" x14ac:dyDescent="0.35">
      <c r="A991" s="28">
        <v>985</v>
      </c>
      <c r="C991" s="18" t="s">
        <v>16</v>
      </c>
      <c r="D991" s="15">
        <v>204</v>
      </c>
      <c r="E991" s="19">
        <v>0</v>
      </c>
      <c r="F991" s="19">
        <v>5</v>
      </c>
      <c r="G991" s="19">
        <v>7</v>
      </c>
      <c r="H991" s="19">
        <v>181</v>
      </c>
      <c r="I991" s="19">
        <v>9</v>
      </c>
      <c r="J991" s="20">
        <v>58.82352941176471</v>
      </c>
      <c r="K991" s="20">
        <v>15</v>
      </c>
      <c r="L991" s="20">
        <v>14.150943396226415</v>
      </c>
      <c r="M991" s="19">
        <v>0</v>
      </c>
      <c r="N991" s="20">
        <v>0</v>
      </c>
      <c r="O991" s="20">
        <v>13</v>
      </c>
      <c r="P991" s="20">
        <v>100</v>
      </c>
      <c r="Q991" s="20">
        <v>37.244897959183675</v>
      </c>
      <c r="R991" s="19">
        <v>0</v>
      </c>
      <c r="S991" s="20">
        <v>0</v>
      </c>
      <c r="T991" s="19">
        <v>0</v>
      </c>
      <c r="U991" s="20">
        <v>0</v>
      </c>
      <c r="V991" s="19">
        <v>0</v>
      </c>
      <c r="W991" s="118">
        <v>0</v>
      </c>
      <c r="X991" s="19">
        <v>0</v>
      </c>
      <c r="Y991" s="20">
        <v>0</v>
      </c>
      <c r="Z991" s="20">
        <v>11.827956989247312</v>
      </c>
      <c r="AA991" s="20">
        <v>29.032258064516132</v>
      </c>
      <c r="AB991" s="19">
        <v>3</v>
      </c>
      <c r="AC991" s="20">
        <v>2.5210084033613445</v>
      </c>
      <c r="AD991" s="20">
        <v>80</v>
      </c>
      <c r="AE991" s="20">
        <v>58.878504672897193</v>
      </c>
      <c r="AF991" s="20">
        <v>73.68421052631578</v>
      </c>
      <c r="AG991" s="20">
        <v>66.442953020134226</v>
      </c>
      <c r="AH991" s="20">
        <v>68.468468468468473</v>
      </c>
      <c r="AI991" s="20">
        <v>10.810810810810811</v>
      </c>
      <c r="AJ991" s="3">
        <v>622.36842105263156</v>
      </c>
      <c r="AK991" s="6">
        <v>159</v>
      </c>
      <c r="AL991" s="6">
        <v>12</v>
      </c>
      <c r="AM991" s="6">
        <v>0</v>
      </c>
      <c r="AN991" s="6">
        <v>0</v>
      </c>
      <c r="AO991" s="6">
        <v>0</v>
      </c>
      <c r="AP991" s="6">
        <v>0</v>
      </c>
      <c r="AQ991" s="6">
        <v>20</v>
      </c>
      <c r="AR991" s="6">
        <v>34</v>
      </c>
      <c r="AS991" s="6">
        <v>17.435897435897434</v>
      </c>
      <c r="AT991" s="138">
        <v>1</v>
      </c>
      <c r="AU991" s="138">
        <v>0</v>
      </c>
      <c r="AV991" s="138">
        <v>0</v>
      </c>
      <c r="AW991" s="138">
        <v>0</v>
      </c>
      <c r="AX991" s="138">
        <v>1</v>
      </c>
      <c r="AY991" s="6">
        <v>8.9473684210526319</v>
      </c>
      <c r="AZ991" s="6">
        <v>6</v>
      </c>
      <c r="BA991" s="6">
        <v>6.1224489795918364</v>
      </c>
      <c r="BB991" s="6">
        <v>0</v>
      </c>
      <c r="BC991" s="6">
        <v>56</v>
      </c>
      <c r="BD991" s="6">
        <v>27.450980392156865</v>
      </c>
      <c r="BE991" s="6">
        <v>0</v>
      </c>
      <c r="BF991" s="6">
        <v>0</v>
      </c>
      <c r="BG991" s="6">
        <v>49</v>
      </c>
      <c r="BH991" s="6">
        <v>27.071823204419886</v>
      </c>
      <c r="BI991" s="6">
        <v>8</v>
      </c>
      <c r="BJ991" s="6">
        <v>53.333333333333336</v>
      </c>
      <c r="BK991" s="6">
        <v>7</v>
      </c>
    </row>
    <row r="992" spans="1:63" x14ac:dyDescent="0.35">
      <c r="A992" s="28">
        <v>986</v>
      </c>
      <c r="C992" s="18" t="s">
        <v>138</v>
      </c>
      <c r="D992" s="15">
        <v>5525</v>
      </c>
      <c r="E992" s="19">
        <v>108</v>
      </c>
      <c r="F992" s="19">
        <v>319</v>
      </c>
      <c r="G992" s="19">
        <v>486</v>
      </c>
      <c r="H992" s="19">
        <v>4446</v>
      </c>
      <c r="I992" s="19">
        <v>268</v>
      </c>
      <c r="J992" s="20">
        <v>55.420814479638011</v>
      </c>
      <c r="K992" s="20">
        <v>178</v>
      </c>
      <c r="L992" s="20">
        <v>5.7345360824742269</v>
      </c>
      <c r="M992" s="19">
        <v>0</v>
      </c>
      <c r="N992" s="20">
        <v>0</v>
      </c>
      <c r="O992" s="20">
        <v>270</v>
      </c>
      <c r="P992" s="20">
        <v>85.820895522388057</v>
      </c>
      <c r="Q992" s="20">
        <v>9.110845295055821</v>
      </c>
      <c r="R992" s="19">
        <v>4</v>
      </c>
      <c r="S992" s="20">
        <v>1.639344262295082</v>
      </c>
      <c r="T992" s="19">
        <v>10</v>
      </c>
      <c r="U992" s="20">
        <v>8.1300813008130071</v>
      </c>
      <c r="V992" s="19">
        <v>23</v>
      </c>
      <c r="W992" s="20">
        <v>18.253968253968253</v>
      </c>
      <c r="X992" s="19">
        <v>27</v>
      </c>
      <c r="Y992" s="20">
        <v>11.020408163265307</v>
      </c>
      <c r="Z992" s="20">
        <v>15.456902138690861</v>
      </c>
      <c r="AA992" s="20">
        <v>63.836681788723268</v>
      </c>
      <c r="AB992" s="19">
        <v>329</v>
      </c>
      <c r="AC992" s="20">
        <v>10.421286031042129</v>
      </c>
      <c r="AD992" s="20">
        <v>74.314345991561183</v>
      </c>
      <c r="AE992" s="20">
        <v>51.700949367088612</v>
      </c>
      <c r="AF992" s="20">
        <v>43.902439024390247</v>
      </c>
      <c r="AG992" s="20">
        <v>67.798594847775178</v>
      </c>
      <c r="AH992" s="20">
        <v>25.326086956521738</v>
      </c>
      <c r="AI992" s="20">
        <v>42.10144927536232</v>
      </c>
      <c r="AJ992" s="3">
        <v>456.15384615384613</v>
      </c>
      <c r="AK992" s="6">
        <v>530</v>
      </c>
      <c r="AL992" s="6">
        <v>494</v>
      </c>
      <c r="AM992" s="6">
        <v>4</v>
      </c>
      <c r="AN992" s="6">
        <v>60</v>
      </c>
      <c r="AO992" s="6">
        <v>0</v>
      </c>
      <c r="AP992" s="6">
        <v>10</v>
      </c>
      <c r="AQ992" s="6">
        <v>4244</v>
      </c>
      <c r="AR992" s="6">
        <v>1357</v>
      </c>
      <c r="AS992" s="6">
        <v>25.627950897072711</v>
      </c>
      <c r="AT992" s="138">
        <v>147</v>
      </c>
      <c r="AU992" s="138">
        <v>0</v>
      </c>
      <c r="AV992" s="138">
        <v>17</v>
      </c>
      <c r="AW992" s="138">
        <v>39</v>
      </c>
      <c r="AX992" s="138">
        <v>203</v>
      </c>
      <c r="AY992" s="6">
        <v>8.7561824509983506</v>
      </c>
      <c r="AZ992" s="6">
        <v>12</v>
      </c>
      <c r="BA992" s="6">
        <v>0.38759689922480622</v>
      </c>
      <c r="BB992" s="6">
        <v>11</v>
      </c>
      <c r="BC992" s="6">
        <v>1790</v>
      </c>
      <c r="BD992" s="6">
        <v>32.575068243858055</v>
      </c>
      <c r="BE992" s="6">
        <v>62</v>
      </c>
      <c r="BF992" s="6">
        <v>12.73100616016427</v>
      </c>
      <c r="BG992" s="6">
        <v>1408</v>
      </c>
      <c r="BH992" s="6">
        <v>31.75462336490753</v>
      </c>
      <c r="BI992" s="6">
        <v>236</v>
      </c>
      <c r="BJ992" s="6">
        <v>89.056603773584911</v>
      </c>
      <c r="BK992" s="6">
        <v>486</v>
      </c>
    </row>
    <row r="993" spans="1:63" x14ac:dyDescent="0.35">
      <c r="A993" s="28">
        <v>987</v>
      </c>
      <c r="C993" s="18" t="s">
        <v>2</v>
      </c>
      <c r="D993" s="15">
        <v>143</v>
      </c>
      <c r="E993" s="19">
        <v>6</v>
      </c>
      <c r="F993" s="19">
        <v>9</v>
      </c>
      <c r="G993" s="19">
        <v>21</v>
      </c>
      <c r="H993" s="19">
        <v>113</v>
      </c>
      <c r="I993" s="19">
        <v>4</v>
      </c>
      <c r="J993" s="20">
        <v>41.95804195804196</v>
      </c>
      <c r="K993" s="20">
        <v>3</v>
      </c>
      <c r="L993" s="20">
        <v>3.7037037037037033</v>
      </c>
      <c r="M993" s="19">
        <v>3</v>
      </c>
      <c r="N993" s="20">
        <v>42.857142857142854</v>
      </c>
      <c r="O993" s="20">
        <v>7</v>
      </c>
      <c r="P993" s="20">
        <v>50</v>
      </c>
      <c r="Q993" s="20">
        <v>30.64516129032258</v>
      </c>
      <c r="R993" s="19">
        <v>5</v>
      </c>
      <c r="S993" s="20">
        <v>62.5</v>
      </c>
      <c r="T993" s="19">
        <v>0</v>
      </c>
      <c r="U993" s="20">
        <v>0</v>
      </c>
      <c r="V993" s="19">
        <v>3</v>
      </c>
      <c r="W993" s="20">
        <v>100</v>
      </c>
      <c r="X993" s="19">
        <v>6</v>
      </c>
      <c r="Y993" s="20">
        <v>46.153846153846153</v>
      </c>
      <c r="Z993" s="20">
        <v>22.222222222222221</v>
      </c>
      <c r="AA993" s="20">
        <v>0</v>
      </c>
      <c r="AB993" s="19">
        <v>6</v>
      </c>
      <c r="AC993" s="20">
        <v>7.0588235294117645</v>
      </c>
      <c r="AD993" s="20">
        <v>76.119402985074629</v>
      </c>
      <c r="AE993" s="20">
        <v>37.254901960784316</v>
      </c>
      <c r="AF993" s="20">
        <v>76.19047619047619</v>
      </c>
      <c r="AG993" s="20">
        <v>60.869565217391312</v>
      </c>
      <c r="AH993" s="20">
        <v>82.278481012658233</v>
      </c>
      <c r="AI993" s="20">
        <v>3.79746835443038</v>
      </c>
      <c r="AJ993" s="3">
        <v>742.0454545454545</v>
      </c>
      <c r="AK993" s="6">
        <v>0</v>
      </c>
      <c r="AL993" s="6">
        <v>109</v>
      </c>
      <c r="AM993" s="6">
        <v>0</v>
      </c>
      <c r="AN993" s="6">
        <v>3</v>
      </c>
      <c r="AO993" s="6">
        <v>0</v>
      </c>
      <c r="AP993" s="6">
        <v>0</v>
      </c>
      <c r="AQ993" s="6">
        <v>24</v>
      </c>
      <c r="AR993" s="6">
        <v>33</v>
      </c>
      <c r="AS993" s="6">
        <v>23.404255319148938</v>
      </c>
      <c r="AT993" s="138"/>
      <c r="AU993" s="138"/>
      <c r="AV993" s="138"/>
      <c r="AW993" s="138"/>
      <c r="AX993" s="138"/>
      <c r="AY993" s="6">
        <v>86.92307692307692</v>
      </c>
      <c r="AZ993" s="6">
        <v>0</v>
      </c>
      <c r="BA993" s="6">
        <v>0</v>
      </c>
      <c r="BB993" s="6">
        <v>0</v>
      </c>
      <c r="BC993" s="6">
        <v>0</v>
      </c>
      <c r="BD993" s="6">
        <v>0</v>
      </c>
      <c r="BE993" s="6">
        <v>0</v>
      </c>
      <c r="BF993" s="6">
        <v>0</v>
      </c>
      <c r="BG993" s="6">
        <v>0</v>
      </c>
      <c r="BH993" s="6">
        <v>0</v>
      </c>
      <c r="BI993" s="6">
        <v>0</v>
      </c>
      <c r="BJ993" s="6">
        <v>0</v>
      </c>
      <c r="BK993" s="6">
        <v>21</v>
      </c>
    </row>
    <row r="994" spans="1:63" x14ac:dyDescent="0.35">
      <c r="A994" s="28">
        <v>988</v>
      </c>
      <c r="C994" s="18" t="s">
        <v>6</v>
      </c>
      <c r="D994" s="15">
        <v>462</v>
      </c>
      <c r="E994" s="19">
        <v>4</v>
      </c>
      <c r="F994" s="19">
        <v>4</v>
      </c>
      <c r="G994" s="19">
        <v>6</v>
      </c>
      <c r="H994" s="19">
        <v>309</v>
      </c>
      <c r="I994" s="19">
        <v>145</v>
      </c>
      <c r="J994" s="20">
        <v>52.597402597402599</v>
      </c>
      <c r="K994" s="20">
        <v>7</v>
      </c>
      <c r="L994" s="20">
        <v>7.608695652173914</v>
      </c>
      <c r="M994" s="19">
        <v>0</v>
      </c>
      <c r="N994" s="20">
        <v>0</v>
      </c>
      <c r="O994" s="20">
        <v>42</v>
      </c>
      <c r="P994" s="20">
        <v>78.260869565217391</v>
      </c>
      <c r="Q994" s="20">
        <v>39.954853273137694</v>
      </c>
      <c r="R994" s="19">
        <v>0</v>
      </c>
      <c r="S994" s="20">
        <v>0</v>
      </c>
      <c r="T994" s="19">
        <v>0</v>
      </c>
      <c r="U994" s="20">
        <v>0</v>
      </c>
      <c r="V994" s="19">
        <v>0</v>
      </c>
      <c r="W994" s="20">
        <v>0</v>
      </c>
      <c r="X994" s="19">
        <v>0</v>
      </c>
      <c r="Y994" s="20">
        <v>0</v>
      </c>
      <c r="Z994" s="20">
        <v>29.545454545454547</v>
      </c>
      <c r="AA994" s="20">
        <v>18.181818181818183</v>
      </c>
      <c r="AB994" s="19">
        <v>14</v>
      </c>
      <c r="AC994" s="20">
        <v>6.3348416289592757</v>
      </c>
      <c r="AD994" s="20">
        <v>74.342105263157904</v>
      </c>
      <c r="AE994" s="20">
        <v>55.974842767295598</v>
      </c>
      <c r="AF994" s="20">
        <v>30.76923076923077</v>
      </c>
      <c r="AG994" s="20">
        <v>68.055555555555557</v>
      </c>
      <c r="AH994" s="20">
        <v>47.290640394088669</v>
      </c>
      <c r="AI994" s="20">
        <v>19.21182266009852</v>
      </c>
      <c r="AJ994" s="3">
        <v>515</v>
      </c>
      <c r="AK994" s="6">
        <v>0</v>
      </c>
      <c r="AL994" s="6">
        <v>415</v>
      </c>
      <c r="AM994" s="6">
        <v>0</v>
      </c>
      <c r="AN994" s="6">
        <v>3</v>
      </c>
      <c r="AO994" s="6">
        <v>0</v>
      </c>
      <c r="AP994" s="6">
        <v>0</v>
      </c>
      <c r="AQ994" s="6">
        <v>35</v>
      </c>
      <c r="AR994" s="6">
        <v>12</v>
      </c>
      <c r="AS994" s="6">
        <v>2.6548672566371683</v>
      </c>
      <c r="AT994" s="138">
        <v>0</v>
      </c>
      <c r="AU994" s="138">
        <v>0</v>
      </c>
      <c r="AV994" s="138">
        <v>0</v>
      </c>
      <c r="AW994" s="138">
        <v>0</v>
      </c>
      <c r="AX994" s="138">
        <v>0</v>
      </c>
      <c r="AY994" s="6">
        <v>16.775599128540307</v>
      </c>
      <c r="AZ994" s="6">
        <v>0</v>
      </c>
      <c r="BA994" s="6">
        <v>0</v>
      </c>
      <c r="BB994" s="6">
        <v>27</v>
      </c>
      <c r="BC994" s="6">
        <v>67</v>
      </c>
      <c r="BD994" s="6">
        <v>14.692982456140353</v>
      </c>
      <c r="BE994" s="6">
        <v>0</v>
      </c>
      <c r="BF994" s="6">
        <v>0</v>
      </c>
      <c r="BG994" s="6">
        <v>24</v>
      </c>
      <c r="BH994" s="6">
        <v>8</v>
      </c>
      <c r="BI994" s="6">
        <v>34</v>
      </c>
      <c r="BJ994" s="6">
        <v>25</v>
      </c>
      <c r="BK994" s="6">
        <v>6</v>
      </c>
    </row>
    <row r="995" spans="1:63" x14ac:dyDescent="0.35">
      <c r="A995" s="28">
        <v>989</v>
      </c>
      <c r="C995" s="18" t="s">
        <v>10</v>
      </c>
      <c r="D995" s="15">
        <v>422</v>
      </c>
      <c r="E995" s="19">
        <v>22</v>
      </c>
      <c r="F995" s="19">
        <v>85</v>
      </c>
      <c r="G995" s="19">
        <v>48</v>
      </c>
      <c r="H995" s="19">
        <v>227</v>
      </c>
      <c r="I995" s="19">
        <v>56</v>
      </c>
      <c r="J995" s="20">
        <v>45.260663507109008</v>
      </c>
      <c r="K995" s="20">
        <v>15</v>
      </c>
      <c r="L995" s="20">
        <v>13.513513513513514</v>
      </c>
      <c r="M995" s="19">
        <v>0</v>
      </c>
      <c r="N995" s="20">
        <v>0</v>
      </c>
      <c r="O995" s="20">
        <v>14</v>
      </c>
      <c r="P995" s="20">
        <v>100</v>
      </c>
      <c r="Q995" s="20">
        <v>9.5890410958904102</v>
      </c>
      <c r="R995" s="19">
        <v>0</v>
      </c>
      <c r="S995" s="20">
        <v>0</v>
      </c>
      <c r="T995" s="19">
        <v>0</v>
      </c>
      <c r="U995" s="20">
        <v>0</v>
      </c>
      <c r="V995" s="19">
        <v>0</v>
      </c>
      <c r="W995" s="118">
        <v>0</v>
      </c>
      <c r="X995" s="19">
        <v>0</v>
      </c>
      <c r="Y995" s="118">
        <v>0</v>
      </c>
      <c r="Z995" s="20">
        <v>16.964285714285715</v>
      </c>
      <c r="AA995" s="20">
        <v>64.285714285714292</v>
      </c>
      <c r="AB995" s="19">
        <v>21</v>
      </c>
      <c r="AC995" s="20">
        <v>11.229946524064172</v>
      </c>
      <c r="AD995" s="20">
        <v>83.050847457627114</v>
      </c>
      <c r="AE995" s="20">
        <v>51.81818181818182</v>
      </c>
      <c r="AF995" s="20">
        <v>18.75</v>
      </c>
      <c r="AG995" s="20">
        <v>71.428571428571431</v>
      </c>
      <c r="AH995" s="20">
        <v>23.75</v>
      </c>
      <c r="AI995" s="20">
        <v>51.875000000000007</v>
      </c>
      <c r="AJ995" s="3">
        <v>575</v>
      </c>
      <c r="AK995" s="6">
        <v>0</v>
      </c>
      <c r="AL995" s="6">
        <v>281</v>
      </c>
      <c r="AM995" s="6">
        <v>0</v>
      </c>
      <c r="AN995" s="6">
        <v>109</v>
      </c>
      <c r="AO995" s="6">
        <v>0</v>
      </c>
      <c r="AP995" s="6">
        <v>0</v>
      </c>
      <c r="AQ995" s="6">
        <v>10</v>
      </c>
      <c r="AR995" s="6">
        <v>34</v>
      </c>
      <c r="AS995" s="6">
        <v>8.3538083538083541</v>
      </c>
      <c r="AT995" s="138">
        <v>1</v>
      </c>
      <c r="AU995" s="138">
        <v>4</v>
      </c>
      <c r="AV995" s="138">
        <v>0</v>
      </c>
      <c r="AW995" s="138">
        <v>7</v>
      </c>
      <c r="AX995" s="138">
        <v>12</v>
      </c>
      <c r="AY995" s="6">
        <v>35.221674876847295</v>
      </c>
      <c r="AZ995" s="6">
        <v>0</v>
      </c>
      <c r="BA995" s="6">
        <v>0</v>
      </c>
      <c r="BB995" s="6">
        <v>11</v>
      </c>
      <c r="BC995" s="6">
        <v>33</v>
      </c>
      <c r="BD995" s="6">
        <v>7.9710144927536222</v>
      </c>
      <c r="BE995" s="6">
        <v>0</v>
      </c>
      <c r="BF995" s="6">
        <v>0</v>
      </c>
      <c r="BG995" s="6">
        <v>21</v>
      </c>
      <c r="BH995" s="6">
        <v>9.3333333333333339</v>
      </c>
      <c r="BI995" s="6">
        <v>6</v>
      </c>
      <c r="BJ995" s="6">
        <v>10.526315789473683</v>
      </c>
      <c r="BK995" s="6">
        <v>48</v>
      </c>
    </row>
    <row r="996" spans="1:63" x14ac:dyDescent="0.35">
      <c r="A996" s="28">
        <v>990</v>
      </c>
      <c r="C996" s="18" t="s">
        <v>277</v>
      </c>
      <c r="D996" s="15">
        <v>1279</v>
      </c>
      <c r="E996" s="19">
        <v>23</v>
      </c>
      <c r="F996" s="19">
        <v>64</v>
      </c>
      <c r="G996" s="19">
        <v>116</v>
      </c>
      <c r="H996" s="19">
        <v>1080</v>
      </c>
      <c r="I996" s="19">
        <v>19</v>
      </c>
      <c r="J996" s="20">
        <v>51.290070367474591</v>
      </c>
      <c r="K996" s="20">
        <v>119</v>
      </c>
      <c r="L996" s="20">
        <v>18.223583460949463</v>
      </c>
      <c r="M996" s="19">
        <v>3</v>
      </c>
      <c r="N996" s="20">
        <v>5.4545454545454541</v>
      </c>
      <c r="O996" s="20">
        <v>110</v>
      </c>
      <c r="P996" s="20">
        <v>89.523809523809533</v>
      </c>
      <c r="Q996" s="20">
        <v>18.547681539807524</v>
      </c>
      <c r="R996" s="19">
        <v>11</v>
      </c>
      <c r="S996" s="20">
        <v>17.460317460317459</v>
      </c>
      <c r="T996" s="19">
        <v>9</v>
      </c>
      <c r="U996" s="20">
        <v>32.142857142857146</v>
      </c>
      <c r="V996" s="19">
        <v>8</v>
      </c>
      <c r="W996" s="20">
        <v>25</v>
      </c>
      <c r="X996" s="19">
        <v>12</v>
      </c>
      <c r="Y996" s="20">
        <v>21.052631578947366</v>
      </c>
      <c r="Z996" s="20">
        <v>40.425531914893611</v>
      </c>
      <c r="AA996" s="20">
        <v>16.530278232405891</v>
      </c>
      <c r="AB996" s="19">
        <v>95</v>
      </c>
      <c r="AC996" s="20">
        <v>10.944700460829493</v>
      </c>
      <c r="AD996" s="20">
        <v>84.526112185686657</v>
      </c>
      <c r="AE996" s="20">
        <v>57.407407407407405</v>
      </c>
      <c r="AF996" s="20">
        <v>44.339622641509436</v>
      </c>
      <c r="AG996" s="20">
        <v>74.098360655737707</v>
      </c>
      <c r="AH996" s="20">
        <v>45.561357702349866</v>
      </c>
      <c r="AI996" s="20">
        <v>16.710182767624023</v>
      </c>
      <c r="AJ996" s="3">
        <v>622.30769230769226</v>
      </c>
      <c r="AK996" s="6">
        <v>0</v>
      </c>
      <c r="AL996" s="6">
        <v>809</v>
      </c>
      <c r="AM996" s="6">
        <v>0</v>
      </c>
      <c r="AN996" s="6">
        <v>406</v>
      </c>
      <c r="AO996" s="6">
        <v>0</v>
      </c>
      <c r="AP996" s="6">
        <v>0</v>
      </c>
      <c r="AQ996" s="6">
        <v>7</v>
      </c>
      <c r="AR996" s="6">
        <v>197</v>
      </c>
      <c r="AS996" s="6">
        <v>16.003249390739235</v>
      </c>
      <c r="AT996" s="138">
        <v>28</v>
      </c>
      <c r="AU996" s="138">
        <v>9</v>
      </c>
      <c r="AV996" s="138">
        <v>0</v>
      </c>
      <c r="AW996" s="138">
        <v>0</v>
      </c>
      <c r="AX996" s="138">
        <v>37</v>
      </c>
      <c r="AY996" s="6">
        <v>29.016393442622952</v>
      </c>
      <c r="AZ996" s="6">
        <v>3</v>
      </c>
      <c r="BA996" s="6">
        <v>0.4746835443037975</v>
      </c>
      <c r="BB996" s="6">
        <v>0</v>
      </c>
      <c r="BC996" s="6">
        <v>115</v>
      </c>
      <c r="BD996" s="6">
        <v>9.1706539074960123</v>
      </c>
      <c r="BE996" s="6">
        <v>6</v>
      </c>
      <c r="BF996" s="6">
        <v>5.2631578947368416</v>
      </c>
      <c r="BG996" s="6">
        <v>85</v>
      </c>
      <c r="BH996" s="6">
        <v>8.0188679245283012</v>
      </c>
      <c r="BI996" s="6">
        <v>14</v>
      </c>
      <c r="BJ996" s="6">
        <v>58.333333333333336</v>
      </c>
      <c r="BK996" s="6">
        <v>116</v>
      </c>
    </row>
    <row r="997" spans="1:63" x14ac:dyDescent="0.35">
      <c r="A997" s="28">
        <v>991</v>
      </c>
      <c r="C997" s="18" t="s">
        <v>1</v>
      </c>
      <c r="D997" s="15">
        <v>979</v>
      </c>
      <c r="E997" s="19">
        <v>15</v>
      </c>
      <c r="F997" s="19">
        <v>44</v>
      </c>
      <c r="G997" s="19">
        <v>74</v>
      </c>
      <c r="H997" s="19">
        <v>774</v>
      </c>
      <c r="I997" s="19">
        <v>86</v>
      </c>
      <c r="J997" s="20">
        <v>53.524004085801835</v>
      </c>
      <c r="K997" s="20">
        <v>57</v>
      </c>
      <c r="L997" s="20">
        <v>11.752577319587628</v>
      </c>
      <c r="M997" s="19">
        <v>0</v>
      </c>
      <c r="N997" s="20">
        <v>0</v>
      </c>
      <c r="O997" s="20">
        <v>55</v>
      </c>
      <c r="P997" s="20">
        <v>82.142857142857139</v>
      </c>
      <c r="Q997" s="20">
        <v>13.163716814159294</v>
      </c>
      <c r="R997" s="19">
        <v>0</v>
      </c>
      <c r="S997" s="20">
        <v>0</v>
      </c>
      <c r="T997" s="19">
        <v>4</v>
      </c>
      <c r="U997" s="20">
        <v>26.666666666666668</v>
      </c>
      <c r="V997" s="19">
        <v>10</v>
      </c>
      <c r="W997" s="20">
        <v>34.482758620689658</v>
      </c>
      <c r="X997" s="19">
        <v>9</v>
      </c>
      <c r="Y997" s="20">
        <v>26.47058823529412</v>
      </c>
      <c r="Z997" s="20">
        <v>37.369519832985389</v>
      </c>
      <c r="AA997" s="20">
        <v>35.281837160751564</v>
      </c>
      <c r="AB997" s="19">
        <v>65</v>
      </c>
      <c r="AC997" s="20">
        <v>9.6011816838995561</v>
      </c>
      <c r="AD997" s="20">
        <v>85.590778097982707</v>
      </c>
      <c r="AE997" s="20">
        <v>66.983372921615199</v>
      </c>
      <c r="AF997" s="20">
        <v>76.422764227642276</v>
      </c>
      <c r="AG997" s="20">
        <v>74.961360123647609</v>
      </c>
      <c r="AH997" s="20">
        <v>35.702479338842977</v>
      </c>
      <c r="AI997" s="20">
        <v>33.223140495867767</v>
      </c>
      <c r="AJ997" s="3">
        <v>810.16949152542372</v>
      </c>
      <c r="AK997" s="6">
        <v>0</v>
      </c>
      <c r="AL997" s="6">
        <v>230</v>
      </c>
      <c r="AM997" s="6">
        <v>530</v>
      </c>
      <c r="AN997" s="6">
        <v>98</v>
      </c>
      <c r="AO997" s="6">
        <v>0</v>
      </c>
      <c r="AP997" s="6">
        <v>11</v>
      </c>
      <c r="AQ997" s="6">
        <v>65</v>
      </c>
      <c r="AR997" s="6">
        <v>175</v>
      </c>
      <c r="AS997" s="6">
        <v>18.134715025906736</v>
      </c>
      <c r="AT997" s="138">
        <v>4</v>
      </c>
      <c r="AU997" s="138">
        <v>0</v>
      </c>
      <c r="AV997" s="138">
        <v>0</v>
      </c>
      <c r="AW997" s="138">
        <v>0</v>
      </c>
      <c r="AX997" s="138">
        <v>4</v>
      </c>
      <c r="AY997" s="6">
        <v>26.990692864529475</v>
      </c>
      <c r="AZ997" s="6">
        <v>15</v>
      </c>
      <c r="BA997" s="6">
        <v>3.125</v>
      </c>
      <c r="BB997" s="6">
        <v>5</v>
      </c>
      <c r="BC997" s="6">
        <v>31</v>
      </c>
      <c r="BD997" s="6">
        <v>3.1958762886597936</v>
      </c>
      <c r="BE997" s="6">
        <v>0</v>
      </c>
      <c r="BF997" s="6">
        <v>0</v>
      </c>
      <c r="BG997" s="6">
        <v>6</v>
      </c>
      <c r="BH997" s="6">
        <v>0.78023407022106639</v>
      </c>
      <c r="BI997" s="6">
        <v>18</v>
      </c>
      <c r="BJ997" s="6">
        <v>21.686746987951807</v>
      </c>
      <c r="BK997" s="6">
        <v>74</v>
      </c>
    </row>
    <row r="998" spans="1:63" x14ac:dyDescent="0.35">
      <c r="A998" s="28">
        <v>992</v>
      </c>
      <c r="C998" s="18" t="s">
        <v>7</v>
      </c>
      <c r="D998" s="15">
        <v>545</v>
      </c>
      <c r="E998" s="19">
        <v>4</v>
      </c>
      <c r="F998" s="19">
        <v>25</v>
      </c>
      <c r="G998" s="19">
        <v>13</v>
      </c>
      <c r="H998" s="19">
        <v>247</v>
      </c>
      <c r="I998" s="19">
        <v>262</v>
      </c>
      <c r="J998" s="20">
        <v>50.275229357798167</v>
      </c>
      <c r="K998" s="20">
        <v>3</v>
      </c>
      <c r="L998" s="20">
        <v>8.1081081081081088</v>
      </c>
      <c r="M998" s="19">
        <v>0</v>
      </c>
      <c r="N998" s="20">
        <v>0</v>
      </c>
      <c r="O998" s="20">
        <v>55</v>
      </c>
      <c r="P998" s="20">
        <v>76.785714285714292</v>
      </c>
      <c r="Q998" s="20">
        <v>60.816326530612244</v>
      </c>
      <c r="R998" s="19">
        <v>0</v>
      </c>
      <c r="S998" s="20">
        <v>0</v>
      </c>
      <c r="T998" s="19">
        <v>0</v>
      </c>
      <c r="U998" s="20">
        <v>0</v>
      </c>
      <c r="V998" s="19">
        <v>0</v>
      </c>
      <c r="W998" s="118">
        <v>0</v>
      </c>
      <c r="X998" s="19">
        <v>0</v>
      </c>
      <c r="Y998" s="20">
        <v>0</v>
      </c>
      <c r="Z998" s="20">
        <v>25.714285714285712</v>
      </c>
      <c r="AA998" s="20">
        <v>17.142857142857142</v>
      </c>
      <c r="AB998" s="19">
        <v>11</v>
      </c>
      <c r="AC998" s="20">
        <v>6.395348837209303</v>
      </c>
      <c r="AD998" s="20">
        <v>69.047619047619051</v>
      </c>
      <c r="AE998" s="20">
        <v>52.173913043478258</v>
      </c>
      <c r="AF998" s="20">
        <v>44.444444444444443</v>
      </c>
      <c r="AG998" s="20">
        <v>60.964912280701753</v>
      </c>
      <c r="AH998" s="20">
        <v>46.202531645569621</v>
      </c>
      <c r="AI998" s="20">
        <v>19.62025316455696</v>
      </c>
      <c r="AJ998" s="3">
        <v>435.07462686567163</v>
      </c>
      <c r="AK998" s="6">
        <v>0</v>
      </c>
      <c r="AL998" s="6">
        <v>501</v>
      </c>
      <c r="AM998" s="6">
        <v>0</v>
      </c>
      <c r="AN998" s="6">
        <v>0</v>
      </c>
      <c r="AO998" s="6">
        <v>0</v>
      </c>
      <c r="AP998" s="6">
        <v>0</v>
      </c>
      <c r="AQ998" s="6">
        <v>22</v>
      </c>
      <c r="AR998" s="6">
        <v>35</v>
      </c>
      <c r="AS998" s="6">
        <v>6.5913370998116756</v>
      </c>
      <c r="AT998" s="138">
        <v>0</v>
      </c>
      <c r="AU998" s="138">
        <v>0</v>
      </c>
      <c r="AV998" s="138">
        <v>0</v>
      </c>
      <c r="AW998" s="138">
        <v>4</v>
      </c>
      <c r="AX998" s="138">
        <v>4</v>
      </c>
      <c r="AY998" s="6">
        <v>17.61467889908257</v>
      </c>
      <c r="AZ998" s="6">
        <v>0</v>
      </c>
      <c r="BA998" s="6">
        <v>0</v>
      </c>
      <c r="BB998" s="6">
        <v>48</v>
      </c>
      <c r="BC998" s="6">
        <v>94</v>
      </c>
      <c r="BD998" s="6">
        <v>17.407407407407408</v>
      </c>
      <c r="BE998" s="6">
        <v>0</v>
      </c>
      <c r="BF998" s="6">
        <v>0</v>
      </c>
      <c r="BG998" s="6">
        <v>6</v>
      </c>
      <c r="BH998" s="6">
        <v>2.5531914893617018</v>
      </c>
      <c r="BI998" s="6">
        <v>85</v>
      </c>
      <c r="BJ998" s="6">
        <v>31.835205992509362</v>
      </c>
      <c r="BK998" s="6">
        <v>13</v>
      </c>
    </row>
    <row r="999" spans="1:63" x14ac:dyDescent="0.35">
      <c r="A999" s="28">
        <v>993</v>
      </c>
      <c r="C999" s="18" t="s">
        <v>278</v>
      </c>
      <c r="D999" s="15">
        <v>594</v>
      </c>
      <c r="E999" s="19">
        <v>19</v>
      </c>
      <c r="F999" s="19">
        <v>40</v>
      </c>
      <c r="G999" s="19">
        <v>51</v>
      </c>
      <c r="H999" s="19">
        <v>475</v>
      </c>
      <c r="I999" s="19">
        <v>33</v>
      </c>
      <c r="J999" s="20">
        <v>46.296296296296298</v>
      </c>
      <c r="K999" s="20">
        <v>9</v>
      </c>
      <c r="L999" s="20">
        <v>3.050847457627119</v>
      </c>
      <c r="M999" s="19">
        <v>0</v>
      </c>
      <c r="N999" s="20">
        <v>0</v>
      </c>
      <c r="O999" s="20">
        <v>19</v>
      </c>
      <c r="P999" s="20">
        <v>82.35294117647058</v>
      </c>
      <c r="Q999" s="20">
        <v>14.17910447761194</v>
      </c>
      <c r="R999" s="19">
        <v>3</v>
      </c>
      <c r="S999" s="20">
        <v>9.67741935483871</v>
      </c>
      <c r="T999" s="19">
        <v>0</v>
      </c>
      <c r="U999" s="20">
        <v>0</v>
      </c>
      <c r="V999" s="19">
        <v>0</v>
      </c>
      <c r="W999" s="118">
        <v>0</v>
      </c>
      <c r="X999" s="19">
        <v>0</v>
      </c>
      <c r="Y999" s="20">
        <v>0</v>
      </c>
      <c r="Z999" s="20">
        <v>17.993079584775089</v>
      </c>
      <c r="AA999" s="20">
        <v>68.16608996539793</v>
      </c>
      <c r="AB999" s="19">
        <v>27</v>
      </c>
      <c r="AC999" s="20">
        <v>6.8354430379746836</v>
      </c>
      <c r="AD999" s="20">
        <v>81.854838709677423</v>
      </c>
      <c r="AE999" s="20">
        <v>65.258215962441312</v>
      </c>
      <c r="AF999" s="20">
        <v>48.333333333333336</v>
      </c>
      <c r="AG999" s="20">
        <v>77.858880778588812</v>
      </c>
      <c r="AH999" s="20">
        <v>21.525885558583106</v>
      </c>
      <c r="AI999" s="20">
        <v>43.051771117166211</v>
      </c>
      <c r="AJ999" s="3">
        <v>710.41666666666663</v>
      </c>
      <c r="AK999" s="6">
        <v>46</v>
      </c>
      <c r="AL999" s="6">
        <v>152</v>
      </c>
      <c r="AM999" s="6">
        <v>4</v>
      </c>
      <c r="AN999" s="6">
        <v>0</v>
      </c>
      <c r="AO999" s="6">
        <v>0</v>
      </c>
      <c r="AP999" s="6">
        <v>0</v>
      </c>
      <c r="AQ999" s="6">
        <v>349</v>
      </c>
      <c r="AR999" s="6">
        <v>87</v>
      </c>
      <c r="AS999" s="6">
        <v>15.289982425307558</v>
      </c>
      <c r="AT999" s="138">
        <v>1</v>
      </c>
      <c r="AU999" s="138">
        <v>0</v>
      </c>
      <c r="AV999" s="138">
        <v>1</v>
      </c>
      <c r="AW999" s="138">
        <v>5</v>
      </c>
      <c r="AX999" s="138">
        <v>7</v>
      </c>
      <c r="AY999" s="6">
        <v>12.169312169312169</v>
      </c>
      <c r="AZ999" s="6">
        <v>0</v>
      </c>
      <c r="BA999" s="6">
        <v>0</v>
      </c>
      <c r="BB999" s="6">
        <v>0</v>
      </c>
      <c r="BC999" s="6">
        <v>86</v>
      </c>
      <c r="BD999" s="6">
        <v>14.551607445008461</v>
      </c>
      <c r="BE999" s="6">
        <v>0</v>
      </c>
      <c r="BF999" s="6">
        <v>0</v>
      </c>
      <c r="BG999" s="6">
        <v>59</v>
      </c>
      <c r="BH999" s="6">
        <v>12.473572938689218</v>
      </c>
      <c r="BI999" s="6">
        <v>16</v>
      </c>
      <c r="BJ999" s="6">
        <v>61.53846153846154</v>
      </c>
      <c r="BK999" s="6">
        <v>51</v>
      </c>
    </row>
    <row r="1000" spans="1:63" x14ac:dyDescent="0.35">
      <c r="A1000" s="28">
        <v>994</v>
      </c>
      <c r="C1000" s="18" t="s">
        <v>23</v>
      </c>
      <c r="D1000" s="15">
        <v>22395</v>
      </c>
      <c r="E1000" s="19">
        <v>757</v>
      </c>
      <c r="F1000" s="19">
        <v>1870</v>
      </c>
      <c r="G1000" s="19">
        <v>1693</v>
      </c>
      <c r="H1000" s="19">
        <v>18292</v>
      </c>
      <c r="I1000" s="19">
        <v>534</v>
      </c>
      <c r="J1000" s="20">
        <v>46.885465505693233</v>
      </c>
      <c r="K1000" s="20">
        <v>378</v>
      </c>
      <c r="L1000" s="20">
        <v>2.3107959408240615</v>
      </c>
      <c r="M1000" s="19">
        <v>54</v>
      </c>
      <c r="N1000" s="20">
        <v>9.4076655052264808</v>
      </c>
      <c r="O1000" s="20">
        <v>249</v>
      </c>
      <c r="P1000" s="20">
        <v>77.41935483870968</v>
      </c>
      <c r="Q1000" s="20">
        <v>4.8981838194826643</v>
      </c>
      <c r="R1000" s="19">
        <v>35</v>
      </c>
      <c r="S1000" s="20">
        <v>3.0837004405286343</v>
      </c>
      <c r="T1000" s="19">
        <v>33</v>
      </c>
      <c r="U1000" s="20">
        <v>4.8175182481751824</v>
      </c>
      <c r="V1000" s="19">
        <v>99</v>
      </c>
      <c r="W1000" s="20">
        <v>22.863741339491916</v>
      </c>
      <c r="X1000" s="19">
        <v>129</v>
      </c>
      <c r="Y1000" s="20">
        <v>11.559139784946236</v>
      </c>
      <c r="Z1000" s="20">
        <v>17.626907505450014</v>
      </c>
      <c r="AA1000" s="20">
        <v>67.063220180629088</v>
      </c>
      <c r="AB1000" s="19">
        <v>1355</v>
      </c>
      <c r="AC1000" s="20">
        <v>8.4513191542443717</v>
      </c>
      <c r="AD1000" s="20">
        <v>89.988480469159072</v>
      </c>
      <c r="AE1000" s="20">
        <v>61.201355615285735</v>
      </c>
      <c r="AF1000" s="20">
        <v>58.654848800834202</v>
      </c>
      <c r="AG1000" s="20">
        <v>82.615905977359589</v>
      </c>
      <c r="AH1000" s="20">
        <v>29.605904470129506</v>
      </c>
      <c r="AI1000" s="20">
        <v>36.610499930371816</v>
      </c>
      <c r="AJ1000" s="3">
        <v>809.0605427974948</v>
      </c>
      <c r="AK1000" s="6">
        <v>23</v>
      </c>
      <c r="AL1000" s="6">
        <v>1974</v>
      </c>
      <c r="AM1000" s="6">
        <v>12415</v>
      </c>
      <c r="AN1000" s="6">
        <v>1243</v>
      </c>
      <c r="AO1000" s="6">
        <v>0</v>
      </c>
      <c r="AP1000" s="6">
        <v>5774</v>
      </c>
      <c r="AQ1000" s="6">
        <v>478</v>
      </c>
      <c r="AR1000" s="6">
        <v>5996</v>
      </c>
      <c r="AS1000" s="6">
        <v>27.565281353438763</v>
      </c>
      <c r="AT1000" s="138">
        <v>150</v>
      </c>
      <c r="AU1000" s="138">
        <v>3</v>
      </c>
      <c r="AV1000" s="138">
        <v>71</v>
      </c>
      <c r="AW1000" s="138">
        <v>477</v>
      </c>
      <c r="AX1000" s="138">
        <v>701</v>
      </c>
      <c r="AY1000" s="6">
        <v>31.874999999999996</v>
      </c>
      <c r="AZ1000" s="6">
        <v>84</v>
      </c>
      <c r="BA1000" s="6">
        <v>0.51989849600792226</v>
      </c>
      <c r="BB1000" s="6">
        <v>27</v>
      </c>
      <c r="BC1000" s="6">
        <v>1208</v>
      </c>
      <c r="BD1000" s="6">
        <v>5.4262869463660044</v>
      </c>
      <c r="BE1000" s="6">
        <v>26</v>
      </c>
      <c r="BF1000" s="6">
        <v>1.5448603683897801</v>
      </c>
      <c r="BG1000" s="6">
        <v>792</v>
      </c>
      <c r="BH1000" s="6">
        <v>4.3521266073194855</v>
      </c>
      <c r="BI1000" s="6">
        <v>189</v>
      </c>
      <c r="BJ1000" s="6">
        <v>36.068702290076338</v>
      </c>
      <c r="BK1000" s="6">
        <v>1693</v>
      </c>
    </row>
    <row r="1001" spans="1:63" x14ac:dyDescent="0.35">
      <c r="A1001" s="28">
        <v>995</v>
      </c>
      <c r="C1001" s="18" t="s">
        <v>19</v>
      </c>
      <c r="D1001" s="15">
        <v>1373</v>
      </c>
      <c r="E1001" s="19">
        <v>13</v>
      </c>
      <c r="F1001" s="19">
        <v>61</v>
      </c>
      <c r="G1001" s="19">
        <v>90</v>
      </c>
      <c r="H1001" s="19">
        <v>1166</v>
      </c>
      <c r="I1001" s="19">
        <v>58</v>
      </c>
      <c r="J1001" s="20">
        <v>52.949745083758195</v>
      </c>
      <c r="K1001" s="20">
        <v>18</v>
      </c>
      <c r="L1001" s="20">
        <v>1.8633540372670807</v>
      </c>
      <c r="M1001" s="19">
        <v>0</v>
      </c>
      <c r="N1001" s="20">
        <v>0</v>
      </c>
      <c r="O1001" s="20">
        <v>30</v>
      </c>
      <c r="P1001" s="20">
        <v>90</v>
      </c>
      <c r="Q1001" s="20">
        <v>3.5909445745511319</v>
      </c>
      <c r="R1001" s="19">
        <v>0</v>
      </c>
      <c r="S1001" s="20">
        <v>0</v>
      </c>
      <c r="T1001" s="19">
        <v>4</v>
      </c>
      <c r="U1001" s="20">
        <v>14.285714285714285</v>
      </c>
      <c r="V1001" s="19">
        <v>3</v>
      </c>
      <c r="W1001" s="20">
        <v>10.714285714285714</v>
      </c>
      <c r="X1001" s="19">
        <v>7</v>
      </c>
      <c r="Y1001" s="20">
        <v>12.5</v>
      </c>
      <c r="Z1001" s="20">
        <v>12.202688728024819</v>
      </c>
      <c r="AA1001" s="20">
        <v>74.663908996897618</v>
      </c>
      <c r="AB1001" s="19">
        <v>88</v>
      </c>
      <c r="AC1001" s="20">
        <v>9.0256410256410255</v>
      </c>
      <c r="AD1001" s="20">
        <v>90.188679245283026</v>
      </c>
      <c r="AE1001" s="20">
        <v>59.0032154340836</v>
      </c>
      <c r="AF1001" s="20">
        <v>46.086956521739133</v>
      </c>
      <c r="AG1001" s="20">
        <v>76.436222005842254</v>
      </c>
      <c r="AH1001" s="20">
        <v>17.460317460317459</v>
      </c>
      <c r="AI1001" s="20">
        <v>47.278911564625851</v>
      </c>
      <c r="AJ1001" s="3">
        <v>820.74074074074076</v>
      </c>
      <c r="AK1001" s="6">
        <v>151</v>
      </c>
      <c r="AL1001" s="6">
        <v>848</v>
      </c>
      <c r="AM1001" s="6">
        <v>28</v>
      </c>
      <c r="AN1001" s="6">
        <v>198</v>
      </c>
      <c r="AO1001" s="6">
        <v>0</v>
      </c>
      <c r="AP1001" s="6">
        <v>3</v>
      </c>
      <c r="AQ1001" s="6">
        <v>73</v>
      </c>
      <c r="AR1001" s="6">
        <v>170</v>
      </c>
      <c r="AS1001" s="6">
        <v>12.715033657442035</v>
      </c>
      <c r="AT1001" s="138">
        <v>10</v>
      </c>
      <c r="AU1001" s="138">
        <v>0</v>
      </c>
      <c r="AV1001" s="138">
        <v>1</v>
      </c>
      <c r="AW1001" s="138">
        <v>0</v>
      </c>
      <c r="AX1001" s="138">
        <v>11</v>
      </c>
      <c r="AY1001" s="6">
        <v>13.085501858736059</v>
      </c>
      <c r="AZ1001" s="6">
        <v>3</v>
      </c>
      <c r="BA1001" s="6">
        <v>0.31217481789802287</v>
      </c>
      <c r="BB1001" s="6">
        <v>0</v>
      </c>
      <c r="BC1001" s="6">
        <v>75</v>
      </c>
      <c r="BD1001" s="6">
        <v>5.4744525547445262</v>
      </c>
      <c r="BE1001" s="6">
        <v>0</v>
      </c>
      <c r="BF1001" s="6">
        <v>0</v>
      </c>
      <c r="BG1001" s="6">
        <v>50</v>
      </c>
      <c r="BH1001" s="6">
        <v>4.2955326460481098</v>
      </c>
      <c r="BI1001" s="6">
        <v>26</v>
      </c>
      <c r="BJ1001" s="6">
        <v>44.827586206896555</v>
      </c>
      <c r="BK1001" s="6">
        <v>90</v>
      </c>
    </row>
    <row r="1002" spans="1:63" x14ac:dyDescent="0.35">
      <c r="A1002" s="28">
        <v>996</v>
      </c>
      <c r="C1002" s="18" t="s">
        <v>12</v>
      </c>
      <c r="D1002" s="15">
        <v>487</v>
      </c>
      <c r="E1002" s="19">
        <v>16</v>
      </c>
      <c r="F1002" s="19">
        <v>66</v>
      </c>
      <c r="G1002" s="19">
        <v>42</v>
      </c>
      <c r="H1002" s="19">
        <v>372</v>
      </c>
      <c r="I1002" s="19">
        <v>13</v>
      </c>
      <c r="J1002" s="20">
        <v>45.379876796714584</v>
      </c>
      <c r="K1002" s="20">
        <v>34</v>
      </c>
      <c r="L1002" s="20">
        <v>11.295681063122924</v>
      </c>
      <c r="M1002" s="19">
        <v>0</v>
      </c>
      <c r="N1002" s="20">
        <v>0</v>
      </c>
      <c r="O1002" s="20">
        <v>25</v>
      </c>
      <c r="P1002" s="20">
        <v>84.210526315789465</v>
      </c>
      <c r="Q1002" s="20">
        <v>13</v>
      </c>
      <c r="R1002" s="19">
        <v>0</v>
      </c>
      <c r="S1002" s="20">
        <v>0</v>
      </c>
      <c r="T1002" s="19">
        <v>8</v>
      </c>
      <c r="U1002" s="20">
        <v>72.727272727272734</v>
      </c>
      <c r="V1002" s="19">
        <v>3</v>
      </c>
      <c r="W1002" s="20">
        <v>27.27272727272727</v>
      </c>
      <c r="X1002" s="19">
        <v>7</v>
      </c>
      <c r="Y1002" s="20">
        <v>38.888888888888893</v>
      </c>
      <c r="Z1002" s="20">
        <v>20.136518771331058</v>
      </c>
      <c r="AA1002" s="20">
        <v>40.273037542662117</v>
      </c>
      <c r="AB1002" s="19">
        <v>52</v>
      </c>
      <c r="AC1002" s="20">
        <v>20.967741935483872</v>
      </c>
      <c r="AD1002" s="20">
        <v>57.352941176470587</v>
      </c>
      <c r="AE1002" s="20">
        <v>44.785276073619634</v>
      </c>
      <c r="AF1002" s="20">
        <v>38.121546961325969</v>
      </c>
      <c r="AG1002" s="20">
        <v>66.304347826086953</v>
      </c>
      <c r="AH1002" s="20">
        <v>33.862433862433861</v>
      </c>
      <c r="AI1002" s="20">
        <v>40.211640211640209</v>
      </c>
      <c r="AJ1002" s="3">
        <v>400</v>
      </c>
      <c r="AK1002" s="6">
        <v>0</v>
      </c>
      <c r="AL1002" s="6">
        <v>92</v>
      </c>
      <c r="AM1002" s="6">
        <v>0</v>
      </c>
      <c r="AN1002" s="6">
        <v>135</v>
      </c>
      <c r="AO1002" s="6">
        <v>0</v>
      </c>
      <c r="AP1002" s="6">
        <v>26</v>
      </c>
      <c r="AQ1002" s="6">
        <v>177</v>
      </c>
      <c r="AR1002" s="6">
        <v>250</v>
      </c>
      <c r="AS1002" s="6">
        <v>52.410901467505241</v>
      </c>
      <c r="AT1002" s="138">
        <v>2</v>
      </c>
      <c r="AU1002" s="138">
        <v>0</v>
      </c>
      <c r="AV1002" s="138">
        <v>0</v>
      </c>
      <c r="AW1002" s="138">
        <v>8</v>
      </c>
      <c r="AX1002" s="138">
        <v>10</v>
      </c>
      <c r="AY1002" s="6">
        <v>64.592274678111579</v>
      </c>
      <c r="AZ1002" s="6">
        <v>3</v>
      </c>
      <c r="BA1002" s="6">
        <v>1.0169491525423728</v>
      </c>
      <c r="BB1002" s="6">
        <v>0</v>
      </c>
      <c r="BC1002" s="6">
        <v>98</v>
      </c>
      <c r="BD1002" s="6">
        <v>20.123203285420946</v>
      </c>
      <c r="BE1002" s="6">
        <v>5</v>
      </c>
      <c r="BF1002" s="6">
        <v>12.195121951219512</v>
      </c>
      <c r="BG1002" s="6">
        <v>82</v>
      </c>
      <c r="BH1002" s="6">
        <v>22.162162162162165</v>
      </c>
      <c r="BI1002" s="6">
        <v>5</v>
      </c>
      <c r="BJ1002" s="6">
        <v>33.333333333333329</v>
      </c>
      <c r="BK1002" s="6">
        <v>42</v>
      </c>
    </row>
    <row r="1003" spans="1:63" x14ac:dyDescent="0.35">
      <c r="A1003" s="28">
        <v>997</v>
      </c>
      <c r="C1003" s="18" t="s">
        <v>13</v>
      </c>
      <c r="D1003" s="15">
        <v>282</v>
      </c>
      <c r="E1003" s="19">
        <v>6</v>
      </c>
      <c r="F1003" s="19">
        <v>31</v>
      </c>
      <c r="G1003" s="19">
        <v>37</v>
      </c>
      <c r="H1003" s="19">
        <v>195</v>
      </c>
      <c r="I1003" s="19">
        <v>16</v>
      </c>
      <c r="J1003" s="20">
        <v>45.390070921985817</v>
      </c>
      <c r="K1003" s="20">
        <v>10</v>
      </c>
      <c r="L1003" s="20">
        <v>8.4745762711864394</v>
      </c>
      <c r="M1003" s="19">
        <v>0</v>
      </c>
      <c r="N1003" s="20">
        <v>0</v>
      </c>
      <c r="O1003" s="20">
        <v>15</v>
      </c>
      <c r="P1003" s="20">
        <v>100</v>
      </c>
      <c r="Q1003" s="20">
        <v>20.779220779220779</v>
      </c>
      <c r="R1003" s="19">
        <v>7</v>
      </c>
      <c r="S1003" s="20">
        <v>23.333333333333332</v>
      </c>
      <c r="T1003" s="19">
        <v>4</v>
      </c>
      <c r="U1003" s="20">
        <v>33.333333333333329</v>
      </c>
      <c r="V1003" s="19">
        <v>5</v>
      </c>
      <c r="W1003" s="20">
        <v>33.333333333333329</v>
      </c>
      <c r="X1003" s="19">
        <v>7</v>
      </c>
      <c r="Y1003" s="20">
        <v>36.84210526315789</v>
      </c>
      <c r="Z1003" s="20">
        <v>25.471698113207548</v>
      </c>
      <c r="AA1003" s="20">
        <v>30.188679245283019</v>
      </c>
      <c r="AB1003" s="19">
        <v>30</v>
      </c>
      <c r="AC1003" s="20">
        <v>26.548672566371685</v>
      </c>
      <c r="AD1003" s="20">
        <v>49.541284403669728</v>
      </c>
      <c r="AE1003" s="20">
        <v>23.809523809523807</v>
      </c>
      <c r="AF1003" s="20">
        <v>11.76470588235294</v>
      </c>
      <c r="AG1003" s="20">
        <v>48.872180451127818</v>
      </c>
      <c r="AH1003" s="20">
        <v>25.806451612903224</v>
      </c>
      <c r="AI1003" s="20">
        <v>45.161290322580641</v>
      </c>
      <c r="AJ1003" s="3">
        <v>363.33333333333331</v>
      </c>
      <c r="AK1003" s="6">
        <v>0</v>
      </c>
      <c r="AL1003" s="6">
        <v>52</v>
      </c>
      <c r="AM1003" s="6">
        <v>0</v>
      </c>
      <c r="AN1003" s="6">
        <v>195</v>
      </c>
      <c r="AO1003" s="6">
        <v>0</v>
      </c>
      <c r="AP1003" s="6">
        <v>0</v>
      </c>
      <c r="AQ1003" s="6">
        <v>9</v>
      </c>
      <c r="AR1003" s="6">
        <v>82</v>
      </c>
      <c r="AS1003" s="6">
        <v>31.417624521072796</v>
      </c>
      <c r="AT1003" s="138">
        <v>7</v>
      </c>
      <c r="AU1003" s="138">
        <v>71</v>
      </c>
      <c r="AV1003" s="138">
        <v>0</v>
      </c>
      <c r="AW1003" s="138">
        <v>0</v>
      </c>
      <c r="AX1003" s="138">
        <v>78</v>
      </c>
      <c r="AY1003" s="6">
        <v>46.743295019157088</v>
      </c>
      <c r="AZ1003" s="6">
        <v>7</v>
      </c>
      <c r="BA1003" s="6">
        <v>6.481481481481481</v>
      </c>
      <c r="BB1003" s="6">
        <v>0</v>
      </c>
      <c r="BC1003" s="6">
        <v>64</v>
      </c>
      <c r="BD1003" s="6">
        <v>23.880597014925371</v>
      </c>
      <c r="BE1003" s="6">
        <v>3</v>
      </c>
      <c r="BF1003" s="6">
        <v>9.375</v>
      </c>
      <c r="BG1003" s="6">
        <v>35</v>
      </c>
      <c r="BH1003" s="6">
        <v>18.918918918918919</v>
      </c>
      <c r="BI1003" s="6">
        <v>8</v>
      </c>
      <c r="BJ1003" s="6">
        <v>53.333333333333336</v>
      </c>
      <c r="BK1003" s="6">
        <v>37</v>
      </c>
    </row>
    <row r="1004" spans="1:63" x14ac:dyDescent="0.35">
      <c r="A1004" s="28">
        <v>998</v>
      </c>
      <c r="C1004" s="18" t="s">
        <v>4</v>
      </c>
      <c r="D1004" s="15">
        <v>1736</v>
      </c>
      <c r="E1004" s="19">
        <v>4</v>
      </c>
      <c r="F1004" s="19">
        <v>25</v>
      </c>
      <c r="G1004" s="19">
        <v>23</v>
      </c>
      <c r="H1004" s="19">
        <v>665</v>
      </c>
      <c r="I1004" s="19">
        <v>1024</v>
      </c>
      <c r="J1004" s="20">
        <v>46.65898617511521</v>
      </c>
      <c r="K1004" s="20">
        <v>8</v>
      </c>
      <c r="L1004" s="20">
        <v>7.5471698113207548</v>
      </c>
      <c r="M1004" s="19">
        <v>0</v>
      </c>
      <c r="N1004" s="20">
        <v>0</v>
      </c>
      <c r="O1004" s="20">
        <v>84</v>
      </c>
      <c r="P1004" s="20">
        <v>75.555555555555557</v>
      </c>
      <c r="Q1004" s="20">
        <v>68.963376784605828</v>
      </c>
      <c r="R1004" s="19">
        <v>0</v>
      </c>
      <c r="S1004" s="20">
        <v>0</v>
      </c>
      <c r="T1004" s="19">
        <v>0</v>
      </c>
      <c r="U1004" s="20">
        <v>0</v>
      </c>
      <c r="V1004" s="19">
        <v>0</v>
      </c>
      <c r="W1004" s="20">
        <v>0</v>
      </c>
      <c r="X1004" s="19">
        <v>0</v>
      </c>
      <c r="Y1004" s="20">
        <v>0</v>
      </c>
      <c r="Z1004" s="20">
        <v>38.541666666666671</v>
      </c>
      <c r="AA1004" s="20">
        <v>26.041666666666668</v>
      </c>
      <c r="AB1004" s="19">
        <v>22</v>
      </c>
      <c r="AC1004" s="20">
        <v>4.7210300429184553</v>
      </c>
      <c r="AD1004" s="20">
        <v>75.989445910290229</v>
      </c>
      <c r="AE1004" s="20">
        <v>51.063829787234042</v>
      </c>
      <c r="AF1004" s="20">
        <v>82.142857142857139</v>
      </c>
      <c r="AG1004" s="20">
        <v>65.935919055649236</v>
      </c>
      <c r="AH1004" s="20">
        <v>41.743119266055047</v>
      </c>
      <c r="AI1004" s="20">
        <v>24.082568807339449</v>
      </c>
      <c r="AJ1004" s="3">
        <v>421.36752136752136</v>
      </c>
      <c r="AK1004" s="6">
        <v>3</v>
      </c>
      <c r="AL1004" s="6">
        <v>1588</v>
      </c>
      <c r="AM1004" s="6">
        <v>0</v>
      </c>
      <c r="AN1004" s="6">
        <v>3</v>
      </c>
      <c r="AO1004" s="6">
        <v>0</v>
      </c>
      <c r="AP1004" s="6">
        <v>9</v>
      </c>
      <c r="AQ1004" s="6">
        <v>68</v>
      </c>
      <c r="AR1004" s="6">
        <v>51</v>
      </c>
      <c r="AS1004" s="6">
        <v>3.125</v>
      </c>
      <c r="AT1004" s="138">
        <v>2</v>
      </c>
      <c r="AU1004" s="138">
        <v>0</v>
      </c>
      <c r="AV1004" s="138">
        <v>0</v>
      </c>
      <c r="AW1004" s="138">
        <v>0</v>
      </c>
      <c r="AX1004" s="138">
        <v>2</v>
      </c>
      <c r="AY1004" s="6">
        <v>10.253242742433601</v>
      </c>
      <c r="AZ1004" s="6">
        <v>0</v>
      </c>
      <c r="BA1004" s="6">
        <v>0</v>
      </c>
      <c r="BB1004" s="6">
        <v>193</v>
      </c>
      <c r="BC1004" s="6">
        <v>319</v>
      </c>
      <c r="BD1004" s="6">
        <v>18.535735037768738</v>
      </c>
      <c r="BE1004" s="6">
        <v>0</v>
      </c>
      <c r="BF1004" s="6">
        <v>0</v>
      </c>
      <c r="BG1004" s="6">
        <v>24</v>
      </c>
      <c r="BH1004" s="6">
        <v>3.6253776435045322</v>
      </c>
      <c r="BI1004" s="6">
        <v>288</v>
      </c>
      <c r="BJ1004" s="6">
        <v>28.346456692913385</v>
      </c>
      <c r="BK1004" s="6">
        <v>23</v>
      </c>
    </row>
    <row r="1005" spans="1:63" x14ac:dyDescent="0.35">
      <c r="A1005" s="28">
        <v>999</v>
      </c>
      <c r="C1005" s="18" t="s">
        <v>279</v>
      </c>
      <c r="D1005" s="15">
        <v>717</v>
      </c>
      <c r="E1005" s="19">
        <v>30</v>
      </c>
      <c r="F1005" s="19">
        <v>102</v>
      </c>
      <c r="G1005" s="19">
        <v>66</v>
      </c>
      <c r="H1005" s="19">
        <v>526</v>
      </c>
      <c r="I1005" s="19">
        <v>25</v>
      </c>
      <c r="J1005" s="20">
        <v>53.97489539748954</v>
      </c>
      <c r="K1005" s="20">
        <v>15</v>
      </c>
      <c r="L1005" s="20">
        <v>3.6855036855036856</v>
      </c>
      <c r="M1005" s="19">
        <v>0</v>
      </c>
      <c r="N1005" s="20">
        <v>0</v>
      </c>
      <c r="O1005" s="20">
        <v>20</v>
      </c>
      <c r="P1005" s="20">
        <v>63.157894736842103</v>
      </c>
      <c r="Q1005" s="20">
        <v>3.608247422680412</v>
      </c>
      <c r="R1005" s="19">
        <v>3</v>
      </c>
      <c r="S1005" s="20">
        <v>10</v>
      </c>
      <c r="T1005" s="19">
        <v>0</v>
      </c>
      <c r="U1005" s="20">
        <v>0</v>
      </c>
      <c r="V1005" s="19">
        <v>0</v>
      </c>
      <c r="W1005" s="20">
        <v>0</v>
      </c>
      <c r="X1005" s="19">
        <v>0</v>
      </c>
      <c r="Y1005" s="20">
        <v>0</v>
      </c>
      <c r="Z1005" s="20">
        <v>29.455445544554454</v>
      </c>
      <c r="AA1005" s="20">
        <v>47.772277227722768</v>
      </c>
      <c r="AB1005" s="19">
        <v>33</v>
      </c>
      <c r="AC1005" s="20">
        <v>9.0163934426229506</v>
      </c>
      <c r="AD1005" s="20">
        <v>81.739130434782609</v>
      </c>
      <c r="AE1005" s="20">
        <v>45.1505016722408</v>
      </c>
      <c r="AF1005" s="20">
        <v>42.168674698795186</v>
      </c>
      <c r="AG1005" s="20">
        <v>65.58891454965358</v>
      </c>
      <c r="AH1005" s="20">
        <v>39.692307692307693</v>
      </c>
      <c r="AI1005" s="20">
        <v>35.384615384615387</v>
      </c>
      <c r="AJ1005" s="3">
        <v>448.38709677419354</v>
      </c>
      <c r="AK1005" s="6">
        <v>37</v>
      </c>
      <c r="AL1005" s="6">
        <v>359</v>
      </c>
      <c r="AM1005" s="6">
        <v>0</v>
      </c>
      <c r="AN1005" s="6">
        <v>0</v>
      </c>
      <c r="AO1005" s="6">
        <v>0</v>
      </c>
      <c r="AP1005" s="6">
        <v>0</v>
      </c>
      <c r="AQ1005" s="6">
        <v>305</v>
      </c>
      <c r="AR1005" s="6">
        <v>152</v>
      </c>
      <c r="AS1005" s="6">
        <v>21.807747489239599</v>
      </c>
      <c r="AT1005" s="138">
        <v>8</v>
      </c>
      <c r="AU1005" s="138">
        <v>0</v>
      </c>
      <c r="AV1005" s="138">
        <v>3</v>
      </c>
      <c r="AW1005" s="138">
        <v>2</v>
      </c>
      <c r="AX1005" s="138">
        <v>13</v>
      </c>
      <c r="AY1005" s="6">
        <v>41.36947218259629</v>
      </c>
      <c r="AZ1005" s="6">
        <v>5</v>
      </c>
      <c r="BA1005" s="6">
        <v>1.2077294685990339</v>
      </c>
      <c r="BB1005" s="6">
        <v>0</v>
      </c>
      <c r="BC1005" s="6">
        <v>167</v>
      </c>
      <c r="BD1005" s="6">
        <v>23.356643356643357</v>
      </c>
      <c r="BE1005" s="6">
        <v>4</v>
      </c>
      <c r="BF1005" s="6">
        <v>5.9701492537313428</v>
      </c>
      <c r="BG1005" s="6">
        <v>129</v>
      </c>
      <c r="BH1005" s="6">
        <v>24.665391969407267</v>
      </c>
      <c r="BI1005" s="6">
        <v>20</v>
      </c>
      <c r="BJ1005" s="6">
        <v>76.923076923076934</v>
      </c>
      <c r="BK1005" s="6">
        <v>66</v>
      </c>
    </row>
    <row r="1006" spans="1:63" x14ac:dyDescent="0.35">
      <c r="A1006" s="28">
        <v>1000</v>
      </c>
      <c r="C1006" s="18" t="s">
        <v>15</v>
      </c>
      <c r="D1006" s="15">
        <v>878</v>
      </c>
      <c r="E1006" s="19">
        <v>12</v>
      </c>
      <c r="F1006" s="19">
        <v>42</v>
      </c>
      <c r="G1006" s="19">
        <v>88</v>
      </c>
      <c r="H1006" s="19">
        <v>691</v>
      </c>
      <c r="I1006" s="19">
        <v>65</v>
      </c>
      <c r="J1006" s="20">
        <v>44.874715261958997</v>
      </c>
      <c r="K1006" s="20">
        <v>51</v>
      </c>
      <c r="L1006" s="20">
        <v>11.697247706422019</v>
      </c>
      <c r="M1006" s="19">
        <v>15</v>
      </c>
      <c r="N1006" s="20">
        <v>44.117647058823529</v>
      </c>
      <c r="O1006" s="20">
        <v>62</v>
      </c>
      <c r="P1006" s="20">
        <v>87.096774193548384</v>
      </c>
      <c r="Q1006" s="20">
        <v>43.538268506900877</v>
      </c>
      <c r="R1006" s="19">
        <v>15</v>
      </c>
      <c r="S1006" s="20">
        <v>25.862068965517242</v>
      </c>
      <c r="T1006" s="19">
        <v>10</v>
      </c>
      <c r="U1006" s="20">
        <v>34.482758620689658</v>
      </c>
      <c r="V1006" s="19">
        <v>18</v>
      </c>
      <c r="W1006" s="20">
        <v>62.068965517241381</v>
      </c>
      <c r="X1006" s="19">
        <v>29</v>
      </c>
      <c r="Y1006" s="20">
        <v>46.031746031746032</v>
      </c>
      <c r="Z1006" s="20">
        <v>23.294117647058822</v>
      </c>
      <c r="AA1006" s="20">
        <v>11.76470588235294</v>
      </c>
      <c r="AB1006" s="19">
        <v>42</v>
      </c>
      <c r="AC1006" s="20">
        <v>10.579345088161208</v>
      </c>
      <c r="AD1006" s="20">
        <v>63.707571801566573</v>
      </c>
      <c r="AE1006" s="20">
        <v>29.391891891891891</v>
      </c>
      <c r="AF1006" s="20">
        <v>40.74074074074074</v>
      </c>
      <c r="AG1006" s="20">
        <v>50.081300813008134</v>
      </c>
      <c r="AH1006" s="20">
        <v>50.141643059490079</v>
      </c>
      <c r="AI1006" s="20">
        <v>21.813031161473088</v>
      </c>
      <c r="AJ1006" s="3">
        <v>406.52173913043481</v>
      </c>
      <c r="AK1006" s="6">
        <v>0</v>
      </c>
      <c r="AL1006" s="6">
        <v>128</v>
      </c>
      <c r="AM1006" s="6">
        <v>0</v>
      </c>
      <c r="AN1006" s="6">
        <v>666</v>
      </c>
      <c r="AO1006" s="6">
        <v>0</v>
      </c>
      <c r="AP1006" s="6">
        <v>0</v>
      </c>
      <c r="AQ1006" s="6">
        <v>33</v>
      </c>
      <c r="AR1006" s="6">
        <v>118</v>
      </c>
      <c r="AS1006" s="6">
        <v>13.866039952996475</v>
      </c>
      <c r="AT1006" s="138">
        <v>12</v>
      </c>
      <c r="AU1006" s="138">
        <v>1</v>
      </c>
      <c r="AV1006" s="138">
        <v>0</v>
      </c>
      <c r="AW1006" s="138">
        <v>1</v>
      </c>
      <c r="AX1006" s="138">
        <v>14</v>
      </c>
      <c r="AY1006" s="6">
        <v>36.11442193087008</v>
      </c>
      <c r="AZ1006" s="6">
        <v>15</v>
      </c>
      <c r="BA1006" s="6">
        <v>3.5046728971962615</v>
      </c>
      <c r="BB1006" s="6">
        <v>7</v>
      </c>
      <c r="BC1006" s="6">
        <v>155</v>
      </c>
      <c r="BD1006" s="6">
        <v>17.775229357798164</v>
      </c>
      <c r="BE1006" s="6">
        <v>13</v>
      </c>
      <c r="BF1006" s="6">
        <v>14.942528735632186</v>
      </c>
      <c r="BG1006" s="6">
        <v>109</v>
      </c>
      <c r="BH1006" s="6">
        <v>16.220238095238095</v>
      </c>
      <c r="BI1006" s="6">
        <v>20</v>
      </c>
      <c r="BJ1006" s="6">
        <v>33.333333333333329</v>
      </c>
      <c r="BK1006" s="6">
        <v>88</v>
      </c>
    </row>
    <row r="1007" spans="1:63" x14ac:dyDescent="0.35">
      <c r="A1007" s="28">
        <v>1001</v>
      </c>
      <c r="C1007" s="18" t="s">
        <v>135</v>
      </c>
      <c r="D1007" s="15">
        <v>644</v>
      </c>
      <c r="E1007" s="19">
        <v>0</v>
      </c>
      <c r="F1007" s="19">
        <v>4</v>
      </c>
      <c r="G1007" s="19">
        <v>17</v>
      </c>
      <c r="H1007" s="19">
        <v>495</v>
      </c>
      <c r="I1007" s="19">
        <v>124</v>
      </c>
      <c r="J1007" s="20">
        <v>50</v>
      </c>
      <c r="K1007" s="20">
        <v>17</v>
      </c>
      <c r="L1007" s="20">
        <v>10.967741935483872</v>
      </c>
      <c r="M1007" s="19">
        <v>0</v>
      </c>
      <c r="N1007" s="20">
        <v>0</v>
      </c>
      <c r="O1007" s="20">
        <v>34</v>
      </c>
      <c r="P1007" s="20">
        <v>88.235294117647058</v>
      </c>
      <c r="Q1007" s="20">
        <v>38.548387096774192</v>
      </c>
      <c r="R1007" s="19">
        <v>0</v>
      </c>
      <c r="S1007" s="20">
        <v>0</v>
      </c>
      <c r="T1007" s="19">
        <v>3</v>
      </c>
      <c r="U1007" s="20">
        <v>18.75</v>
      </c>
      <c r="V1007" s="19">
        <v>5</v>
      </c>
      <c r="W1007" s="20">
        <v>100</v>
      </c>
      <c r="X1007" s="19">
        <v>5</v>
      </c>
      <c r="Y1007" s="20">
        <v>29.411764705882355</v>
      </c>
      <c r="Z1007" s="20">
        <v>33.333333333333329</v>
      </c>
      <c r="AA1007" s="20">
        <v>23.076923076923077</v>
      </c>
      <c r="AB1007" s="19">
        <v>21</v>
      </c>
      <c r="AC1007" s="20">
        <v>6.3063063063063058</v>
      </c>
      <c r="AD1007" s="20">
        <v>71.428571428571431</v>
      </c>
      <c r="AE1007" s="20">
        <v>51.5625</v>
      </c>
      <c r="AF1007" s="20">
        <v>66.666666666666657</v>
      </c>
      <c r="AG1007" s="20">
        <v>61.670235546038541</v>
      </c>
      <c r="AH1007" s="20">
        <v>51.592356687898089</v>
      </c>
      <c r="AI1007" s="20">
        <v>19.426751592356688</v>
      </c>
      <c r="AJ1007" s="3">
        <v>555.55555555555554</v>
      </c>
      <c r="AK1007" s="6">
        <v>0</v>
      </c>
      <c r="AL1007" s="6">
        <v>496</v>
      </c>
      <c r="AM1007" s="6">
        <v>5</v>
      </c>
      <c r="AN1007" s="6">
        <v>89</v>
      </c>
      <c r="AO1007" s="6">
        <v>0</v>
      </c>
      <c r="AP1007" s="6">
        <v>0</v>
      </c>
      <c r="AQ1007" s="6">
        <v>39</v>
      </c>
      <c r="AR1007" s="6">
        <v>18</v>
      </c>
      <c r="AS1007" s="6">
        <v>2.9220779220779218</v>
      </c>
      <c r="AT1007" s="138">
        <v>1</v>
      </c>
      <c r="AU1007" s="138">
        <v>0</v>
      </c>
      <c r="AV1007" s="138">
        <v>0</v>
      </c>
      <c r="AW1007" s="138">
        <v>0</v>
      </c>
      <c r="AX1007" s="138">
        <v>1</v>
      </c>
      <c r="AY1007" s="6">
        <v>10.078740157480315</v>
      </c>
      <c r="AZ1007" s="6">
        <v>0</v>
      </c>
      <c r="BA1007" s="6">
        <v>0</v>
      </c>
      <c r="BB1007" s="6">
        <v>11</v>
      </c>
      <c r="BC1007" s="6">
        <v>104</v>
      </c>
      <c r="BD1007" s="6">
        <v>16.275430359937403</v>
      </c>
      <c r="BE1007" s="6">
        <v>0</v>
      </c>
      <c r="BF1007" s="6">
        <v>0</v>
      </c>
      <c r="BG1007" s="6">
        <v>48</v>
      </c>
      <c r="BH1007" s="6">
        <v>9.8159509202453989</v>
      </c>
      <c r="BI1007" s="6">
        <v>55</v>
      </c>
      <c r="BJ1007" s="6">
        <v>44</v>
      </c>
      <c r="BK1007" s="6">
        <v>17</v>
      </c>
    </row>
    <row r="1008" spans="1:63" x14ac:dyDescent="0.35">
      <c r="A1008" s="28">
        <v>1002</v>
      </c>
      <c r="C1008" s="18" t="s">
        <v>20</v>
      </c>
      <c r="D1008" s="15">
        <v>2058</v>
      </c>
      <c r="E1008" s="19">
        <v>112</v>
      </c>
      <c r="F1008" s="19">
        <v>268</v>
      </c>
      <c r="G1008" s="19">
        <v>205</v>
      </c>
      <c r="H1008" s="19">
        <v>1464</v>
      </c>
      <c r="I1008" s="19">
        <v>125</v>
      </c>
      <c r="J1008" s="20">
        <v>53.352769679300295</v>
      </c>
      <c r="K1008" s="20">
        <v>35</v>
      </c>
      <c r="L1008" s="20">
        <v>3.6458333333333335</v>
      </c>
      <c r="M1008" s="19">
        <v>4</v>
      </c>
      <c r="N1008" s="20">
        <v>4.2553191489361701</v>
      </c>
      <c r="O1008" s="20">
        <v>85</v>
      </c>
      <c r="P1008" s="20">
        <v>91.025641025641022</v>
      </c>
      <c r="Q1008" s="20">
        <v>9.683098591549296</v>
      </c>
      <c r="R1008" s="19">
        <v>7</v>
      </c>
      <c r="S1008" s="20">
        <v>7.291666666666667</v>
      </c>
      <c r="T1008" s="19">
        <v>7</v>
      </c>
      <c r="U1008" s="20">
        <v>14.893617021276595</v>
      </c>
      <c r="V1008" s="19">
        <v>3</v>
      </c>
      <c r="W1008" s="20">
        <v>5.7692307692307692</v>
      </c>
      <c r="X1008" s="19">
        <v>13</v>
      </c>
      <c r="Y1008" s="20">
        <v>12.149532710280374</v>
      </c>
      <c r="Z1008" s="20">
        <v>15.320041972717732</v>
      </c>
      <c r="AA1008" s="20">
        <v>71.143756558237143</v>
      </c>
      <c r="AB1008" s="19">
        <v>85</v>
      </c>
      <c r="AC1008" s="20">
        <v>6.7945643485211829</v>
      </c>
      <c r="AD1008" s="20">
        <v>83.107088989441934</v>
      </c>
      <c r="AE1008" s="20">
        <v>67.543859649122808</v>
      </c>
      <c r="AF1008" s="20">
        <v>56.573705179282875</v>
      </c>
      <c r="AG1008" s="20">
        <v>78.816466552315617</v>
      </c>
      <c r="AH1008" s="20">
        <v>15.735167669819432</v>
      </c>
      <c r="AI1008" s="20">
        <v>52.192605331040411</v>
      </c>
      <c r="AJ1008" s="3">
        <v>810.34482758620686</v>
      </c>
      <c r="AK1008" s="6">
        <v>510</v>
      </c>
      <c r="AL1008" s="6">
        <v>749</v>
      </c>
      <c r="AM1008" s="6">
        <v>156</v>
      </c>
      <c r="AN1008" s="6">
        <v>97</v>
      </c>
      <c r="AO1008" s="6">
        <v>0</v>
      </c>
      <c r="AP1008" s="6">
        <v>95</v>
      </c>
      <c r="AQ1008" s="6">
        <v>352</v>
      </c>
      <c r="AR1008" s="6">
        <v>496</v>
      </c>
      <c r="AS1008" s="6">
        <v>25</v>
      </c>
      <c r="AT1008" s="138">
        <v>14</v>
      </c>
      <c r="AU1008" s="138">
        <v>4</v>
      </c>
      <c r="AV1008" s="138">
        <v>3</v>
      </c>
      <c r="AW1008" s="138">
        <v>16</v>
      </c>
      <c r="AX1008" s="138">
        <v>37</v>
      </c>
      <c r="AY1008" s="6">
        <v>17.828685258964143</v>
      </c>
      <c r="AZ1008" s="6">
        <v>8</v>
      </c>
      <c r="BA1008" s="6">
        <v>0.8438818565400843</v>
      </c>
      <c r="BB1008" s="6">
        <v>17</v>
      </c>
      <c r="BC1008" s="6">
        <v>122</v>
      </c>
      <c r="BD1008" s="6">
        <v>5.95703125</v>
      </c>
      <c r="BE1008" s="6">
        <v>5</v>
      </c>
      <c r="BF1008" s="6">
        <v>2.4630541871921183</v>
      </c>
      <c r="BG1008" s="6">
        <v>47</v>
      </c>
      <c r="BH1008" s="6">
        <v>3.243616287094548</v>
      </c>
      <c r="BI1008" s="6">
        <v>12</v>
      </c>
      <c r="BJ1008" s="6">
        <v>9.8360655737704921</v>
      </c>
      <c r="BK1008" s="6">
        <v>205</v>
      </c>
    </row>
    <row r="1009" spans="1:63" x14ac:dyDescent="0.35">
      <c r="A1009" s="28">
        <v>1003</v>
      </c>
      <c r="C1009" s="18" t="s">
        <v>29</v>
      </c>
      <c r="D1009" s="15">
        <v>572</v>
      </c>
      <c r="E1009" s="19">
        <v>4</v>
      </c>
      <c r="F1009" s="19">
        <v>26</v>
      </c>
      <c r="G1009" s="19">
        <v>44</v>
      </c>
      <c r="H1009" s="19">
        <v>452</v>
      </c>
      <c r="I1009" s="19">
        <v>51</v>
      </c>
      <c r="J1009" s="20">
        <v>48.776223776223773</v>
      </c>
      <c r="K1009" s="20">
        <v>7</v>
      </c>
      <c r="L1009" s="20">
        <v>2.083333333333333</v>
      </c>
      <c r="M1009" s="19">
        <v>0</v>
      </c>
      <c r="N1009" s="20">
        <v>0</v>
      </c>
      <c r="O1009" s="20">
        <v>19</v>
      </c>
      <c r="P1009" s="20">
        <v>100</v>
      </c>
      <c r="Q1009" s="20">
        <v>17.248062015503876</v>
      </c>
      <c r="R1009" s="19">
        <v>0</v>
      </c>
      <c r="S1009" s="20">
        <v>0</v>
      </c>
      <c r="T1009" s="19">
        <v>3</v>
      </c>
      <c r="U1009" s="20">
        <v>30</v>
      </c>
      <c r="V1009" s="19">
        <v>0</v>
      </c>
      <c r="W1009" s="20">
        <v>0</v>
      </c>
      <c r="X1009" s="19">
        <v>3</v>
      </c>
      <c r="Y1009" s="20">
        <v>12.5</v>
      </c>
      <c r="Z1009" s="20">
        <v>41.744548286604363</v>
      </c>
      <c r="AA1009" s="20">
        <v>45.482866043613704</v>
      </c>
      <c r="AB1009" s="19">
        <v>30</v>
      </c>
      <c r="AC1009" s="20">
        <v>7.1258907363420425</v>
      </c>
      <c r="AD1009" s="20">
        <v>91.111111111111114</v>
      </c>
      <c r="AE1009" s="20">
        <v>74.090909090909093</v>
      </c>
      <c r="AF1009" s="20">
        <v>71.111111111111114</v>
      </c>
      <c r="AG1009" s="20">
        <v>84.693877551020407</v>
      </c>
      <c r="AH1009" s="20">
        <v>31.958762886597935</v>
      </c>
      <c r="AI1009" s="20">
        <v>29.63917525773196</v>
      </c>
      <c r="AJ1009" s="3">
        <v>901.21951219512198</v>
      </c>
      <c r="AK1009" s="6">
        <v>3</v>
      </c>
      <c r="AL1009" s="6">
        <v>341</v>
      </c>
      <c r="AM1009" s="6">
        <v>155</v>
      </c>
      <c r="AN1009" s="6">
        <v>9</v>
      </c>
      <c r="AO1009" s="6">
        <v>0</v>
      </c>
      <c r="AP1009" s="6">
        <v>0</v>
      </c>
      <c r="AQ1009" s="6">
        <v>44</v>
      </c>
      <c r="AR1009" s="6">
        <v>60</v>
      </c>
      <c r="AS1009" s="6">
        <v>11.009174311926607</v>
      </c>
      <c r="AT1009" s="138">
        <v>7</v>
      </c>
      <c r="AU1009" s="138">
        <v>0</v>
      </c>
      <c r="AV1009" s="138">
        <v>1</v>
      </c>
      <c r="AW1009" s="138">
        <v>0</v>
      </c>
      <c r="AX1009" s="138">
        <v>8</v>
      </c>
      <c r="AY1009" s="6">
        <v>25.091575091575091</v>
      </c>
      <c r="AZ1009" s="6">
        <v>0</v>
      </c>
      <c r="BA1009" s="6">
        <v>0</v>
      </c>
      <c r="BB1009" s="6">
        <v>10</v>
      </c>
      <c r="BC1009" s="6">
        <v>9</v>
      </c>
      <c r="BD1009" s="6">
        <v>1.584507042253521</v>
      </c>
      <c r="BE1009" s="6">
        <v>0</v>
      </c>
      <c r="BF1009" s="6">
        <v>0</v>
      </c>
      <c r="BG1009" s="6">
        <v>3</v>
      </c>
      <c r="BH1009" s="6">
        <v>0.66815144766146994</v>
      </c>
      <c r="BI1009" s="6">
        <v>6</v>
      </c>
      <c r="BJ1009" s="6">
        <v>12.244897959183673</v>
      </c>
      <c r="BK1009" s="6">
        <v>44</v>
      </c>
    </row>
    <row r="1010" spans="1:63" x14ac:dyDescent="0.35">
      <c r="A1010" s="28">
        <v>1004</v>
      </c>
      <c r="C1010" s="18" t="s">
        <v>24</v>
      </c>
      <c r="D1010" s="15">
        <v>2067</v>
      </c>
      <c r="E1010" s="19">
        <v>130</v>
      </c>
      <c r="F1010" s="19">
        <v>315</v>
      </c>
      <c r="G1010" s="19">
        <v>184</v>
      </c>
      <c r="H1010" s="19">
        <v>1532</v>
      </c>
      <c r="I1010" s="19">
        <v>28</v>
      </c>
      <c r="J1010" s="20">
        <v>44.557329462989841</v>
      </c>
      <c r="K1010" s="20">
        <v>26</v>
      </c>
      <c r="L1010" s="20">
        <v>1.9519519519519519</v>
      </c>
      <c r="M1010" s="19">
        <v>16</v>
      </c>
      <c r="N1010" s="20">
        <v>23.188405797101449</v>
      </c>
      <c r="O1010" s="20">
        <v>36</v>
      </c>
      <c r="P1010" s="20">
        <v>86.111111111111114</v>
      </c>
      <c r="Q1010" s="20">
        <v>4.3504171632896309</v>
      </c>
      <c r="R1010" s="19">
        <v>0</v>
      </c>
      <c r="S1010" s="20">
        <v>0</v>
      </c>
      <c r="T1010" s="19">
        <v>4</v>
      </c>
      <c r="U1010" s="20">
        <v>5.9701492537313428</v>
      </c>
      <c r="V1010" s="19">
        <v>17</v>
      </c>
      <c r="W1010" s="20">
        <v>38.636363636363633</v>
      </c>
      <c r="X1010" s="19">
        <v>29</v>
      </c>
      <c r="Y1010" s="20">
        <v>24.576271186440678</v>
      </c>
      <c r="Z1010" s="20">
        <v>13.525835866261399</v>
      </c>
      <c r="AA1010" s="20">
        <v>68.61702127659575</v>
      </c>
      <c r="AB1010" s="19">
        <v>147</v>
      </c>
      <c r="AC1010" s="20">
        <v>12.311557788944723</v>
      </c>
      <c r="AD1010" s="20">
        <v>87.100591715976321</v>
      </c>
      <c r="AE1010" s="20">
        <v>35.905044510385757</v>
      </c>
      <c r="AF1010" s="20">
        <v>47.8</v>
      </c>
      <c r="AG1010" s="20">
        <v>72.60138476755688</v>
      </c>
      <c r="AH1010" s="20">
        <v>22.628458498023715</v>
      </c>
      <c r="AI1010" s="20">
        <v>39.525691699604742</v>
      </c>
      <c r="AJ1010" s="3">
        <v>550.44247787610618</v>
      </c>
      <c r="AK1010" s="6">
        <v>0</v>
      </c>
      <c r="AL1010" s="6">
        <v>56</v>
      </c>
      <c r="AM1010" s="6">
        <v>9</v>
      </c>
      <c r="AN1010" s="6">
        <v>1884</v>
      </c>
      <c r="AO1010" s="6">
        <v>0</v>
      </c>
      <c r="AP1010" s="6">
        <v>0</v>
      </c>
      <c r="AQ1010" s="6">
        <v>27</v>
      </c>
      <c r="AR1010" s="6">
        <v>792</v>
      </c>
      <c r="AS1010" s="6">
        <v>38.728606356968214</v>
      </c>
      <c r="AT1010" s="138">
        <v>18</v>
      </c>
      <c r="AU1010" s="138">
        <v>0</v>
      </c>
      <c r="AV1010" s="138">
        <v>7</v>
      </c>
      <c r="AW1010" s="138">
        <v>116</v>
      </c>
      <c r="AX1010" s="138">
        <v>141</v>
      </c>
      <c r="AY1010" s="6">
        <v>56.194251734390491</v>
      </c>
      <c r="AZ1010" s="6">
        <v>7</v>
      </c>
      <c r="BA1010" s="6">
        <v>0.52830188679245282</v>
      </c>
      <c r="BB1010" s="6">
        <v>0</v>
      </c>
      <c r="BC1010" s="6">
        <v>126</v>
      </c>
      <c r="BD1010" s="6">
        <v>6.1224489795918364</v>
      </c>
      <c r="BE1010" s="6">
        <v>6</v>
      </c>
      <c r="BF1010" s="6">
        <v>3.3333333333333335</v>
      </c>
      <c r="BG1010" s="6">
        <v>69</v>
      </c>
      <c r="BH1010" s="6">
        <v>4.5216251638269984</v>
      </c>
      <c r="BI1010" s="6">
        <v>9</v>
      </c>
      <c r="BJ1010" s="6">
        <v>29.032258064516132</v>
      </c>
      <c r="BK1010" s="6">
        <v>184</v>
      </c>
    </row>
    <row r="1011" spans="1:63" x14ac:dyDescent="0.35">
      <c r="A1011" s="28">
        <v>1005</v>
      </c>
      <c r="C1011" s="18" t="s">
        <v>21</v>
      </c>
      <c r="D1011" s="15">
        <v>5727</v>
      </c>
      <c r="E1011" s="19">
        <v>91</v>
      </c>
      <c r="F1011" s="19">
        <v>494</v>
      </c>
      <c r="G1011" s="19">
        <v>749</v>
      </c>
      <c r="H1011" s="19">
        <v>4212</v>
      </c>
      <c r="I1011" s="19">
        <v>259</v>
      </c>
      <c r="J1011" s="20">
        <v>55.753448576916362</v>
      </c>
      <c r="K1011" s="20">
        <v>112</v>
      </c>
      <c r="L1011" s="20">
        <v>4.6261875258157792</v>
      </c>
      <c r="M1011" s="19">
        <v>6</v>
      </c>
      <c r="N1011" s="20">
        <v>1.834862385321101</v>
      </c>
      <c r="O1011" s="20">
        <v>261</v>
      </c>
      <c r="P1011" s="20">
        <v>87.890625</v>
      </c>
      <c r="Q1011" s="20">
        <v>10.101832993890019</v>
      </c>
      <c r="R1011" s="19">
        <v>16</v>
      </c>
      <c r="S1011" s="20">
        <v>4.5845272206303722</v>
      </c>
      <c r="T1011" s="19">
        <v>26</v>
      </c>
      <c r="U1011" s="20">
        <v>14.857142857142858</v>
      </c>
      <c r="V1011" s="19">
        <v>14</v>
      </c>
      <c r="W1011" s="20">
        <v>8.0924855491329488</v>
      </c>
      <c r="X1011" s="19">
        <v>36</v>
      </c>
      <c r="Y1011" s="20">
        <v>10.526315789473683</v>
      </c>
      <c r="Z1011" s="20">
        <v>22.048903878583474</v>
      </c>
      <c r="AA1011" s="20">
        <v>57.462057335581783</v>
      </c>
      <c r="AB1011" s="19">
        <v>308</v>
      </c>
      <c r="AC1011" s="20">
        <v>7.7096370463078854</v>
      </c>
      <c r="AD1011" s="20">
        <v>86.740947075208922</v>
      </c>
      <c r="AE1011" s="20">
        <v>75.751252086811348</v>
      </c>
      <c r="AF1011" s="20">
        <v>70.873786407766985</v>
      </c>
      <c r="AG1011" s="20">
        <v>82.830354526809259</v>
      </c>
      <c r="AH1011" s="20">
        <v>34.82682792743266</v>
      </c>
      <c r="AI1011" s="20">
        <v>29.24683892248488</v>
      </c>
      <c r="AJ1011" s="3">
        <v>839.96960486322189</v>
      </c>
      <c r="AK1011" s="6">
        <v>4</v>
      </c>
      <c r="AL1011" s="6">
        <v>5407</v>
      </c>
      <c r="AM1011" s="6">
        <v>5</v>
      </c>
      <c r="AN1011" s="6">
        <v>26</v>
      </c>
      <c r="AO1011" s="6">
        <v>0</v>
      </c>
      <c r="AP1011" s="6">
        <v>0</v>
      </c>
      <c r="AQ1011" s="6">
        <v>130</v>
      </c>
      <c r="AR1011" s="6">
        <v>1082</v>
      </c>
      <c r="AS1011" s="6">
        <v>19.228718677803446</v>
      </c>
      <c r="AT1011" s="138">
        <v>17</v>
      </c>
      <c r="AU1011" s="138">
        <v>0</v>
      </c>
      <c r="AV1011" s="138">
        <v>6</v>
      </c>
      <c r="AW1011" s="138">
        <v>65</v>
      </c>
      <c r="AX1011" s="138">
        <v>88</v>
      </c>
      <c r="AY1011" s="6">
        <v>28.242640499553968</v>
      </c>
      <c r="AZ1011" s="6">
        <v>16</v>
      </c>
      <c r="BA1011" s="6">
        <v>0.66833751044277356</v>
      </c>
      <c r="BB1011" s="6">
        <v>25</v>
      </c>
      <c r="BC1011" s="6">
        <v>94</v>
      </c>
      <c r="BD1011" s="6">
        <v>1.6598975807875684</v>
      </c>
      <c r="BE1011" s="6">
        <v>5</v>
      </c>
      <c r="BF1011" s="6">
        <v>0.68027210884353739</v>
      </c>
      <c r="BG1011" s="6">
        <v>41</v>
      </c>
      <c r="BH1011" s="6">
        <v>0.98321342925659461</v>
      </c>
      <c r="BI1011" s="6">
        <v>27</v>
      </c>
      <c r="BJ1011" s="6">
        <v>10.546875</v>
      </c>
      <c r="BK1011" s="6">
        <v>749</v>
      </c>
    </row>
    <row r="1012" spans="1:63" x14ac:dyDescent="0.35">
      <c r="A1012" s="28">
        <v>1006</v>
      </c>
      <c r="C1012" s="18" t="s">
        <v>9</v>
      </c>
      <c r="D1012" s="15">
        <v>550</v>
      </c>
      <c r="E1012" s="19">
        <v>0</v>
      </c>
      <c r="F1012" s="19">
        <v>4</v>
      </c>
      <c r="G1012" s="19">
        <v>18</v>
      </c>
      <c r="H1012" s="19">
        <v>402</v>
      </c>
      <c r="I1012" s="19">
        <v>123</v>
      </c>
      <c r="J1012" s="20">
        <v>56.727272727272727</v>
      </c>
      <c r="K1012" s="20">
        <v>20</v>
      </c>
      <c r="L1012" s="20">
        <v>10.152284263959391</v>
      </c>
      <c r="M1012" s="19">
        <v>0</v>
      </c>
      <c r="N1012" s="20">
        <v>0</v>
      </c>
      <c r="O1012" s="20">
        <v>49</v>
      </c>
      <c r="P1012" s="20">
        <v>81.132075471698116</v>
      </c>
      <c r="Q1012" s="20">
        <v>19.128787878787879</v>
      </c>
      <c r="R1012" s="19">
        <v>0</v>
      </c>
      <c r="S1012" s="20">
        <v>0</v>
      </c>
      <c r="T1012" s="19">
        <v>0</v>
      </c>
      <c r="U1012" s="20">
        <v>0</v>
      </c>
      <c r="V1012" s="19">
        <v>0</v>
      </c>
      <c r="W1012" s="20">
        <v>0</v>
      </c>
      <c r="X1012" s="19">
        <v>0</v>
      </c>
      <c r="Y1012" s="20">
        <v>0</v>
      </c>
      <c r="Z1012" s="20">
        <v>30.569948186528496</v>
      </c>
      <c r="AA1012" s="20">
        <v>43.005181347150256</v>
      </c>
      <c r="AB1012" s="19">
        <v>23</v>
      </c>
      <c r="AC1012" s="20">
        <v>7.1651090342679122</v>
      </c>
      <c r="AD1012" s="20">
        <v>77.222222222222229</v>
      </c>
      <c r="AE1012" s="20">
        <v>67.264573991031398</v>
      </c>
      <c r="AF1012" s="20">
        <v>82.35294117647058</v>
      </c>
      <c r="AG1012" s="20">
        <v>72.654155495978557</v>
      </c>
      <c r="AH1012" s="20">
        <v>43.877551020408163</v>
      </c>
      <c r="AI1012" s="20">
        <v>32.993197278911559</v>
      </c>
      <c r="AJ1012" s="3">
        <v>614.13043478260875</v>
      </c>
      <c r="AK1012" s="6">
        <v>3</v>
      </c>
      <c r="AL1012" s="6">
        <v>476</v>
      </c>
      <c r="AM1012" s="6">
        <v>0</v>
      </c>
      <c r="AN1012" s="6">
        <v>3</v>
      </c>
      <c r="AO1012" s="6">
        <v>0</v>
      </c>
      <c r="AP1012" s="6">
        <v>0</v>
      </c>
      <c r="AQ1012" s="6">
        <v>45</v>
      </c>
      <c r="AR1012" s="6">
        <v>37</v>
      </c>
      <c r="AS1012" s="6">
        <v>6.7889908256880735</v>
      </c>
      <c r="AT1012" s="138">
        <v>0</v>
      </c>
      <c r="AU1012" s="138">
        <v>0</v>
      </c>
      <c r="AV1012" s="138">
        <v>0</v>
      </c>
      <c r="AW1012" s="138">
        <v>2</v>
      </c>
      <c r="AX1012" s="138">
        <v>2</v>
      </c>
      <c r="AY1012" s="6">
        <v>18.738049713193117</v>
      </c>
      <c r="AZ1012" s="6">
        <v>3</v>
      </c>
      <c r="BA1012" s="6">
        <v>1.5625</v>
      </c>
      <c r="BB1012" s="6">
        <v>31</v>
      </c>
      <c r="BC1012" s="6">
        <v>73</v>
      </c>
      <c r="BD1012" s="6">
        <v>13.296903460837886</v>
      </c>
      <c r="BE1012" s="6">
        <v>0</v>
      </c>
      <c r="BF1012" s="6">
        <v>0</v>
      </c>
      <c r="BG1012" s="6">
        <v>39</v>
      </c>
      <c r="BH1012" s="6">
        <v>9.7014925373134329</v>
      </c>
      <c r="BI1012" s="6">
        <v>36</v>
      </c>
      <c r="BJ1012" s="6">
        <v>28.346456692913385</v>
      </c>
      <c r="BK1012" s="6">
        <v>18</v>
      </c>
    </row>
    <row r="1013" spans="1:63" x14ac:dyDescent="0.35">
      <c r="A1013" s="28">
        <v>1007</v>
      </c>
      <c r="C1013" s="18" t="s">
        <v>3</v>
      </c>
      <c r="D1013" s="15">
        <v>627</v>
      </c>
      <c r="E1013" s="19">
        <v>10</v>
      </c>
      <c r="F1013" s="19">
        <v>38</v>
      </c>
      <c r="G1013" s="19">
        <v>72</v>
      </c>
      <c r="H1013" s="19">
        <v>466</v>
      </c>
      <c r="I1013" s="19">
        <v>49</v>
      </c>
      <c r="J1013" s="20">
        <v>49.601275917065394</v>
      </c>
      <c r="K1013" s="20">
        <v>11</v>
      </c>
      <c r="L1013" s="20">
        <v>4.435483870967742</v>
      </c>
      <c r="M1013" s="19">
        <v>5</v>
      </c>
      <c r="N1013" s="20">
        <v>15.151515151515152</v>
      </c>
      <c r="O1013" s="20">
        <v>44</v>
      </c>
      <c r="P1013" s="20">
        <v>80</v>
      </c>
      <c r="Q1013" s="20">
        <v>21.167883211678831</v>
      </c>
      <c r="R1013" s="19">
        <v>3</v>
      </c>
      <c r="S1013" s="20">
        <v>6.5217391304347823</v>
      </c>
      <c r="T1013" s="19">
        <v>9</v>
      </c>
      <c r="U1013" s="20">
        <v>37.5</v>
      </c>
      <c r="V1013" s="19">
        <v>4</v>
      </c>
      <c r="W1013" s="20">
        <v>23.52941176470588</v>
      </c>
      <c r="X1013" s="19">
        <v>14</v>
      </c>
      <c r="Y1013" s="20">
        <v>31.111111111111111</v>
      </c>
      <c r="Z1013" s="20">
        <v>28.571428571428569</v>
      </c>
      <c r="AA1013" s="20">
        <v>5.6277056277056277</v>
      </c>
      <c r="AB1013" s="19">
        <v>37</v>
      </c>
      <c r="AC1013" s="20">
        <v>9.7883597883597879</v>
      </c>
      <c r="AD1013" s="20">
        <v>76.859504132231407</v>
      </c>
      <c r="AE1013" s="20">
        <v>55.5045871559633</v>
      </c>
      <c r="AF1013" s="20">
        <v>67.088607594936718</v>
      </c>
      <c r="AG1013" s="20">
        <v>69.257950530035345</v>
      </c>
      <c r="AH1013" s="20">
        <v>61.337209302325576</v>
      </c>
      <c r="AI1013" s="20">
        <v>6.395348837209303</v>
      </c>
      <c r="AJ1013" s="3">
        <v>700.32894736842104</v>
      </c>
      <c r="AK1013" s="6">
        <v>0</v>
      </c>
      <c r="AL1013" s="6">
        <v>550</v>
      </c>
      <c r="AM1013" s="6">
        <v>0</v>
      </c>
      <c r="AN1013" s="6">
        <v>0</v>
      </c>
      <c r="AO1013" s="6">
        <v>0</v>
      </c>
      <c r="AP1013" s="6">
        <v>0</v>
      </c>
      <c r="AQ1013" s="6">
        <v>31</v>
      </c>
      <c r="AR1013" s="6">
        <v>238</v>
      </c>
      <c r="AS1013" s="6">
        <v>39.600665557404326</v>
      </c>
      <c r="AT1013" s="138">
        <v>0</v>
      </c>
      <c r="AU1013" s="138">
        <v>0</v>
      </c>
      <c r="AV1013" s="138">
        <v>0</v>
      </c>
      <c r="AW1013" s="138">
        <v>0</v>
      </c>
      <c r="AX1013" s="138">
        <v>0</v>
      </c>
      <c r="AY1013" s="6">
        <v>77.310924369747909</v>
      </c>
      <c r="AZ1013" s="6">
        <v>0</v>
      </c>
      <c r="BA1013" s="6">
        <v>0</v>
      </c>
      <c r="BB1013" s="6">
        <v>0</v>
      </c>
      <c r="BC1013" s="6">
        <v>54</v>
      </c>
      <c r="BD1013" s="6">
        <v>8.8379705400981994</v>
      </c>
      <c r="BE1013" s="6">
        <v>5</v>
      </c>
      <c r="BF1013" s="6">
        <v>7.4626865671641784</v>
      </c>
      <c r="BG1013" s="6">
        <v>34</v>
      </c>
      <c r="BH1013" s="6">
        <v>7.4235807860262017</v>
      </c>
      <c r="BI1013" s="6">
        <v>12</v>
      </c>
      <c r="BJ1013" s="6">
        <v>26.086956521739129</v>
      </c>
      <c r="BK1013" s="6">
        <v>72</v>
      </c>
    </row>
    <row r="1014" spans="1:63" x14ac:dyDescent="0.35">
      <c r="A1014" s="28">
        <v>1008</v>
      </c>
      <c r="C1014" s="18" t="s">
        <v>280</v>
      </c>
      <c r="D1014" s="15">
        <v>1075</v>
      </c>
      <c r="E1014" s="19">
        <v>60</v>
      </c>
      <c r="F1014" s="19">
        <v>256</v>
      </c>
      <c r="G1014" s="19">
        <v>163</v>
      </c>
      <c r="H1014" s="19">
        <v>625</v>
      </c>
      <c r="I1014" s="19">
        <v>29</v>
      </c>
      <c r="J1014" s="20">
        <v>52</v>
      </c>
      <c r="K1014" s="20">
        <v>13</v>
      </c>
      <c r="L1014" s="20">
        <v>3.4574468085106385</v>
      </c>
      <c r="M1014" s="19">
        <v>0</v>
      </c>
      <c r="N1014" s="20">
        <v>0</v>
      </c>
      <c r="O1014" s="20">
        <v>25</v>
      </c>
      <c r="P1014" s="20">
        <v>100</v>
      </c>
      <c r="Q1014" s="20">
        <v>14.24731182795699</v>
      </c>
      <c r="R1014" s="19">
        <v>0</v>
      </c>
      <c r="S1014" s="20">
        <v>0</v>
      </c>
      <c r="T1014" s="19">
        <v>3</v>
      </c>
      <c r="U1014" s="20">
        <v>8.1081081081081088</v>
      </c>
      <c r="V1014" s="19">
        <v>3</v>
      </c>
      <c r="W1014" s="20">
        <v>9.0909090909090917</v>
      </c>
      <c r="X1014" s="19">
        <v>3</v>
      </c>
      <c r="Y1014" s="20">
        <v>5</v>
      </c>
      <c r="Z1014" s="20">
        <v>20.689655172413794</v>
      </c>
      <c r="AA1014" s="20">
        <v>63.925729442970827</v>
      </c>
      <c r="AB1014" s="19">
        <v>59</v>
      </c>
      <c r="AC1014" s="20">
        <v>10.669077757685352</v>
      </c>
      <c r="AD1014" s="20">
        <v>81.666666666666671</v>
      </c>
      <c r="AE1014" s="20">
        <v>64.396284829721367</v>
      </c>
      <c r="AF1014" s="20">
        <v>54.838709677419352</v>
      </c>
      <c r="AG1014" s="20">
        <v>76.356589147286826</v>
      </c>
      <c r="AH1014" s="20">
        <v>18.329938900203665</v>
      </c>
      <c r="AI1014" s="20">
        <v>51.120162932790222</v>
      </c>
      <c r="AJ1014" s="3">
        <v>639.58333333333337</v>
      </c>
      <c r="AK1014" s="6">
        <v>72</v>
      </c>
      <c r="AL1014" s="6">
        <v>411</v>
      </c>
      <c r="AM1014" s="6">
        <v>75</v>
      </c>
      <c r="AN1014" s="6">
        <v>265</v>
      </c>
      <c r="AO1014" s="6">
        <v>0</v>
      </c>
      <c r="AP1014" s="6">
        <v>28</v>
      </c>
      <c r="AQ1014" s="6">
        <v>178</v>
      </c>
      <c r="AR1014" s="6">
        <v>224</v>
      </c>
      <c r="AS1014" s="6">
        <v>21.27255460588794</v>
      </c>
      <c r="AT1014" s="138">
        <v>3</v>
      </c>
      <c r="AU1014" s="138">
        <v>0</v>
      </c>
      <c r="AV1014" s="138">
        <v>0</v>
      </c>
      <c r="AW1014" s="138">
        <v>17</v>
      </c>
      <c r="AX1014" s="138">
        <v>20</v>
      </c>
      <c r="AY1014" s="6">
        <v>25</v>
      </c>
      <c r="AZ1014" s="6">
        <v>6</v>
      </c>
      <c r="BA1014" s="6">
        <v>1.6</v>
      </c>
      <c r="BB1014" s="6">
        <v>4</v>
      </c>
      <c r="BC1014" s="6">
        <v>10</v>
      </c>
      <c r="BD1014" s="6">
        <v>0.94161958568738224</v>
      </c>
      <c r="BE1014" s="6">
        <v>0</v>
      </c>
      <c r="BF1014" s="6">
        <v>0</v>
      </c>
      <c r="BG1014" s="6">
        <v>5</v>
      </c>
      <c r="BH1014" s="6">
        <v>0.80128205128205121</v>
      </c>
      <c r="BI1014" s="6">
        <v>0</v>
      </c>
      <c r="BJ1014" s="6">
        <v>0</v>
      </c>
      <c r="BK1014" s="6">
        <v>163</v>
      </c>
    </row>
    <row r="1015" spans="1:63" x14ac:dyDescent="0.35">
      <c r="A1015" s="28">
        <v>1009</v>
      </c>
      <c r="C1015" s="18" t="s">
        <v>28</v>
      </c>
      <c r="D1015" s="15">
        <v>388</v>
      </c>
      <c r="E1015" s="19">
        <v>0</v>
      </c>
      <c r="F1015" s="19">
        <v>0</v>
      </c>
      <c r="G1015" s="19">
        <v>41</v>
      </c>
      <c r="H1015" s="19">
        <v>335</v>
      </c>
      <c r="I1015" s="19">
        <v>3</v>
      </c>
      <c r="J1015" s="20">
        <v>52.835051546391753</v>
      </c>
      <c r="K1015" s="20">
        <v>29</v>
      </c>
      <c r="L1015" s="20">
        <v>12.946428571428573</v>
      </c>
      <c r="M1015" s="19">
        <v>4</v>
      </c>
      <c r="N1015" s="20">
        <v>16</v>
      </c>
      <c r="O1015" s="20">
        <v>54</v>
      </c>
      <c r="P1015" s="20">
        <v>92.982456140350877</v>
      </c>
      <c r="Q1015" s="20">
        <v>31.671554252199414</v>
      </c>
      <c r="R1015" s="19">
        <v>4</v>
      </c>
      <c r="S1015" s="20">
        <v>28.571428571428569</v>
      </c>
      <c r="T1015" s="19">
        <v>0</v>
      </c>
      <c r="U1015" s="20">
        <v>0</v>
      </c>
      <c r="V1015" s="19">
        <v>0</v>
      </c>
      <c r="W1015" s="20">
        <v>0</v>
      </c>
      <c r="X1015" s="19">
        <v>0</v>
      </c>
      <c r="Y1015" s="20">
        <v>0</v>
      </c>
      <c r="Z1015" s="20">
        <v>38.190954773869343</v>
      </c>
      <c r="AA1015" s="20">
        <v>23.115577889447238</v>
      </c>
      <c r="AB1015" s="19">
        <v>40</v>
      </c>
      <c r="AC1015" s="20">
        <v>17.316017316017316</v>
      </c>
      <c r="AD1015" s="20">
        <v>63.46153846153846</v>
      </c>
      <c r="AE1015" s="20">
        <v>46.341463414634148</v>
      </c>
      <c r="AF1015" s="20">
        <v>44</v>
      </c>
      <c r="AG1015" s="20">
        <v>60.728744939271252</v>
      </c>
      <c r="AH1015" s="20">
        <v>31.491712707182316</v>
      </c>
      <c r="AI1015" s="20">
        <v>24.861878453038674</v>
      </c>
      <c r="AJ1015" s="3">
        <v>470</v>
      </c>
      <c r="AK1015" s="6">
        <v>0</v>
      </c>
      <c r="AL1015" s="6">
        <v>0</v>
      </c>
      <c r="AM1015" s="6">
        <v>0</v>
      </c>
      <c r="AN1015" s="6">
        <v>356</v>
      </c>
      <c r="AO1015" s="6">
        <v>0</v>
      </c>
      <c r="AP1015" s="6">
        <v>0</v>
      </c>
      <c r="AQ1015" s="6">
        <v>7</v>
      </c>
      <c r="AR1015" s="6">
        <v>70</v>
      </c>
      <c r="AS1015" s="6">
        <v>19.774011299435028</v>
      </c>
      <c r="AT1015" s="138">
        <v>2</v>
      </c>
      <c r="AU1015" s="138">
        <v>8</v>
      </c>
      <c r="AV1015" s="138">
        <v>0</v>
      </c>
      <c r="AW1015" s="138">
        <v>0</v>
      </c>
      <c r="AX1015" s="138">
        <v>10</v>
      </c>
      <c r="AY1015" s="6">
        <v>53.04347826086957</v>
      </c>
      <c r="AZ1015" s="6">
        <v>5</v>
      </c>
      <c r="BA1015" s="6">
        <v>2.3474178403755865</v>
      </c>
      <c r="BB1015" s="6">
        <v>0</v>
      </c>
      <c r="BC1015" s="6">
        <v>46</v>
      </c>
      <c r="BD1015" s="6">
        <v>12.568306010928962</v>
      </c>
      <c r="BE1015" s="6">
        <v>5</v>
      </c>
      <c r="BF1015" s="6">
        <v>11.627906976744185</v>
      </c>
      <c r="BG1015" s="6">
        <v>35</v>
      </c>
      <c r="BH1015" s="6">
        <v>11.041009463722396</v>
      </c>
      <c r="BI1015" s="6">
        <v>0</v>
      </c>
      <c r="BJ1015" s="6">
        <v>0</v>
      </c>
      <c r="BK1015" s="6">
        <v>41</v>
      </c>
    </row>
    <row r="1016" spans="1:63" x14ac:dyDescent="0.35">
      <c r="A1016" s="28">
        <v>1010</v>
      </c>
      <c r="C1016" s="18" t="s">
        <v>25</v>
      </c>
      <c r="D1016" s="15">
        <v>2040</v>
      </c>
      <c r="E1016" s="19">
        <v>47</v>
      </c>
      <c r="F1016" s="19">
        <v>187</v>
      </c>
      <c r="G1016" s="19">
        <v>137</v>
      </c>
      <c r="H1016" s="19">
        <v>1588</v>
      </c>
      <c r="I1016" s="19">
        <v>117</v>
      </c>
      <c r="J1016" s="20">
        <v>47.5</v>
      </c>
      <c r="K1016" s="20">
        <v>41</v>
      </c>
      <c r="L1016" s="20">
        <v>3.6283185840707963</v>
      </c>
      <c r="M1016" s="19">
        <v>3</v>
      </c>
      <c r="N1016" s="20">
        <v>5.2631578947368416</v>
      </c>
      <c r="O1016" s="20">
        <v>42</v>
      </c>
      <c r="P1016" s="20">
        <v>78.571428571428569</v>
      </c>
      <c r="Q1016" s="20">
        <v>5.7078903189703416</v>
      </c>
      <c r="R1016" s="19">
        <v>5</v>
      </c>
      <c r="S1016" s="20">
        <v>6.4102564102564097</v>
      </c>
      <c r="T1016" s="19">
        <v>0</v>
      </c>
      <c r="U1016" s="20">
        <v>0</v>
      </c>
      <c r="V1016" s="19">
        <v>3</v>
      </c>
      <c r="W1016" s="20">
        <v>10.714285714285714</v>
      </c>
      <c r="X1016" s="19">
        <v>8</v>
      </c>
      <c r="Y1016" s="20">
        <v>10.95890410958904</v>
      </c>
      <c r="Z1016" s="20">
        <v>28.597285067873301</v>
      </c>
      <c r="AA1016" s="20">
        <v>53.846153846153847</v>
      </c>
      <c r="AB1016" s="19">
        <v>110</v>
      </c>
      <c r="AC1016" s="20">
        <v>7.9422382671480145</v>
      </c>
      <c r="AD1016" s="20">
        <v>90.299401197604794</v>
      </c>
      <c r="AE1016" s="20">
        <v>63.866666666666674</v>
      </c>
      <c r="AF1016" s="20">
        <v>58.156028368794324</v>
      </c>
      <c r="AG1016" s="20">
        <v>82.758620689655174</v>
      </c>
      <c r="AH1016" s="20">
        <v>28.366533864541832</v>
      </c>
      <c r="AI1016" s="20">
        <v>37.290836653386457</v>
      </c>
      <c r="AJ1016" s="3">
        <v>762.26708074534167</v>
      </c>
      <c r="AK1016" s="6">
        <v>1021</v>
      </c>
      <c r="AL1016" s="6">
        <v>567</v>
      </c>
      <c r="AM1016" s="6">
        <v>173</v>
      </c>
      <c r="AN1016" s="6">
        <v>212</v>
      </c>
      <c r="AO1016" s="6">
        <v>0</v>
      </c>
      <c r="AP1016" s="6">
        <v>0</v>
      </c>
      <c r="AQ1016" s="6">
        <v>28</v>
      </c>
      <c r="AR1016" s="6">
        <v>417</v>
      </c>
      <c r="AS1016" s="6">
        <v>20.684523809523807</v>
      </c>
      <c r="AT1016" s="138">
        <v>12</v>
      </c>
      <c r="AU1016" s="138">
        <v>0</v>
      </c>
      <c r="AV1016" s="138">
        <v>3</v>
      </c>
      <c r="AW1016" s="138">
        <v>17</v>
      </c>
      <c r="AX1016" s="138">
        <v>32</v>
      </c>
      <c r="AY1016" s="6">
        <v>24.987506246876563</v>
      </c>
      <c r="AZ1016" s="6">
        <v>8</v>
      </c>
      <c r="BA1016" s="6">
        <v>0.71942446043165476</v>
      </c>
      <c r="BB1016" s="6">
        <v>6</v>
      </c>
      <c r="BC1016" s="6">
        <v>90</v>
      </c>
      <c r="BD1016" s="6">
        <v>4.4620723847297965</v>
      </c>
      <c r="BE1016" s="6">
        <v>0</v>
      </c>
      <c r="BF1016" s="6">
        <v>0</v>
      </c>
      <c r="BG1016" s="6">
        <v>71</v>
      </c>
      <c r="BH1016" s="6">
        <v>4.5165394402035624</v>
      </c>
      <c r="BI1016" s="6">
        <v>16</v>
      </c>
      <c r="BJ1016" s="6">
        <v>13.675213675213676</v>
      </c>
      <c r="BK1016" s="6">
        <v>137</v>
      </c>
    </row>
    <row r="1017" spans="1:63" x14ac:dyDescent="0.35">
      <c r="A1017" s="28">
        <v>1011</v>
      </c>
      <c r="C1017" s="18" t="s">
        <v>11</v>
      </c>
      <c r="D1017" s="15">
        <v>1179</v>
      </c>
      <c r="E1017" s="19">
        <v>14</v>
      </c>
      <c r="F1017" s="19">
        <v>67</v>
      </c>
      <c r="G1017" s="19">
        <v>226</v>
      </c>
      <c r="H1017" s="19">
        <v>387</v>
      </c>
      <c r="I1017" s="19">
        <v>6</v>
      </c>
      <c r="J1017" s="20">
        <v>54.347826086956516</v>
      </c>
      <c r="K1017" s="20">
        <v>83</v>
      </c>
      <c r="L1017" s="20">
        <v>27.666666666666668</v>
      </c>
      <c r="M1017" s="19">
        <v>17</v>
      </c>
      <c r="N1017" s="20">
        <v>17.346938775510203</v>
      </c>
      <c r="O1017" s="20">
        <v>108</v>
      </c>
      <c r="P1017" s="20">
        <v>96.296296296296291</v>
      </c>
      <c r="Q1017" s="20">
        <v>26.679841897233203</v>
      </c>
      <c r="R1017" s="19">
        <v>7</v>
      </c>
      <c r="S1017" s="20">
        <v>6.7961165048543686</v>
      </c>
      <c r="T1017" s="19">
        <v>19</v>
      </c>
      <c r="U1017" s="20">
        <v>37.254901960784316</v>
      </c>
      <c r="V1017" s="19">
        <v>15</v>
      </c>
      <c r="W1017" s="20">
        <v>29.411764705882355</v>
      </c>
      <c r="X1017" s="19">
        <v>31</v>
      </c>
      <c r="Y1017" s="20">
        <v>31</v>
      </c>
      <c r="Z1017" s="20">
        <v>31.439393939393938</v>
      </c>
      <c r="AA1017" s="20">
        <v>18.939393939393938</v>
      </c>
      <c r="AB1017" s="19">
        <v>118</v>
      </c>
      <c r="AC1017" s="20">
        <v>35.119047619047613</v>
      </c>
      <c r="AD1017" s="20">
        <v>56.60377358490566</v>
      </c>
      <c r="AE1017" s="20">
        <v>32.272727272727273</v>
      </c>
      <c r="AF1017" s="20">
        <v>34.782608695652172</v>
      </c>
      <c r="AG1017" s="20">
        <v>43.604651162790695</v>
      </c>
      <c r="AH1017" s="20">
        <v>36.538461538461533</v>
      </c>
      <c r="AI1017" s="20">
        <v>11.057692307692307</v>
      </c>
      <c r="AJ1017" s="3">
        <v>324</v>
      </c>
      <c r="AK1017" s="6">
        <v>0</v>
      </c>
      <c r="AL1017" s="6">
        <v>502</v>
      </c>
      <c r="AM1017" s="6">
        <v>0</v>
      </c>
      <c r="AN1017" s="6">
        <v>100</v>
      </c>
      <c r="AO1017" s="6">
        <v>0</v>
      </c>
      <c r="AP1017" s="6">
        <v>0</v>
      </c>
      <c r="AQ1017" s="6">
        <v>21</v>
      </c>
      <c r="AR1017" s="6">
        <v>47</v>
      </c>
      <c r="AS1017" s="6">
        <v>7.186544342507645</v>
      </c>
      <c r="AT1017" s="138">
        <v>6</v>
      </c>
      <c r="AU1017" s="138">
        <v>24</v>
      </c>
      <c r="AV1017" s="138">
        <v>0</v>
      </c>
      <c r="AW1017" s="138">
        <v>0</v>
      </c>
      <c r="AX1017" s="138">
        <v>30</v>
      </c>
      <c r="AY1017" s="6">
        <v>53.90625</v>
      </c>
      <c r="AZ1017" s="6">
        <v>5</v>
      </c>
      <c r="BA1017" s="6">
        <v>1.7667844522968199</v>
      </c>
      <c r="BB1017" s="6">
        <v>0</v>
      </c>
      <c r="BC1017" s="6">
        <v>80</v>
      </c>
      <c r="BD1017" s="6">
        <v>12.030075187969924</v>
      </c>
      <c r="BE1017" s="6">
        <v>7</v>
      </c>
      <c r="BF1017" s="6">
        <v>3.2110091743119269</v>
      </c>
      <c r="BG1017" s="6">
        <v>64</v>
      </c>
      <c r="BH1017" s="6">
        <v>17.158176943699733</v>
      </c>
      <c r="BI1017" s="6">
        <v>7</v>
      </c>
      <c r="BJ1017" s="6">
        <v>100</v>
      </c>
      <c r="BK1017" s="6">
        <v>226</v>
      </c>
    </row>
    <row r="1018" spans="1:63" x14ac:dyDescent="0.35">
      <c r="A1018" s="28">
        <v>1012</v>
      </c>
      <c r="C1018" s="18" t="s">
        <v>281</v>
      </c>
      <c r="D1018" s="15">
        <v>165</v>
      </c>
      <c r="E1018" s="19">
        <v>0</v>
      </c>
      <c r="F1018" s="19">
        <v>0</v>
      </c>
      <c r="G1018" s="19">
        <v>4</v>
      </c>
      <c r="H1018" s="19">
        <v>139</v>
      </c>
      <c r="I1018" s="19">
        <v>26</v>
      </c>
      <c r="J1018" s="20">
        <v>47.272727272727273</v>
      </c>
      <c r="K1018" s="20">
        <v>0</v>
      </c>
      <c r="L1018" s="20">
        <v>0</v>
      </c>
      <c r="M1018" s="19">
        <v>0</v>
      </c>
      <c r="N1018" s="20">
        <v>0</v>
      </c>
      <c r="O1018" s="20">
        <v>8</v>
      </c>
      <c r="P1018" s="20">
        <v>100</v>
      </c>
      <c r="Q1018" s="20">
        <v>37.888198757763973</v>
      </c>
      <c r="R1018" s="19">
        <v>0</v>
      </c>
      <c r="S1018" s="20">
        <v>0</v>
      </c>
      <c r="T1018" s="19">
        <v>0</v>
      </c>
      <c r="U1018" s="20">
        <v>0</v>
      </c>
      <c r="V1018" s="19">
        <v>0</v>
      </c>
      <c r="W1018" s="20">
        <v>0</v>
      </c>
      <c r="X1018" s="19">
        <v>0</v>
      </c>
      <c r="Y1018" s="20">
        <v>0</v>
      </c>
      <c r="Z1018" s="20">
        <v>20.547945205479451</v>
      </c>
      <c r="AA1018" s="20">
        <v>20.547945205479451</v>
      </c>
      <c r="AB1018" s="19">
        <v>3</v>
      </c>
      <c r="AC1018" s="20">
        <v>2.9702970297029703</v>
      </c>
      <c r="AD1018" s="20">
        <v>81.159420289855078</v>
      </c>
      <c r="AE1018" s="20">
        <v>55.882352941176471</v>
      </c>
      <c r="AF1018" s="20">
        <v>0</v>
      </c>
      <c r="AG1018" s="20">
        <v>70.634920634920633</v>
      </c>
      <c r="AH1018" s="20">
        <v>51</v>
      </c>
      <c r="AI1018" s="20">
        <v>16</v>
      </c>
      <c r="AJ1018" s="3">
        <v>595</v>
      </c>
      <c r="AK1018" s="6">
        <v>13</v>
      </c>
      <c r="AL1018" s="6">
        <v>99</v>
      </c>
      <c r="AM1018" s="6">
        <v>0</v>
      </c>
      <c r="AN1018" s="6">
        <v>0</v>
      </c>
      <c r="AO1018" s="6">
        <v>0</v>
      </c>
      <c r="AP1018" s="6">
        <v>0</v>
      </c>
      <c r="AQ1018" s="6">
        <v>44</v>
      </c>
      <c r="AR1018" s="6">
        <v>3</v>
      </c>
      <c r="AS1018" s="6">
        <v>1.8292682926829267</v>
      </c>
      <c r="AT1018" s="138"/>
      <c r="AU1018" s="138"/>
      <c r="AV1018" s="138"/>
      <c r="AW1018" s="138"/>
      <c r="AX1018" s="138"/>
      <c r="AY1018" s="6">
        <v>7.333333333333333</v>
      </c>
      <c r="AZ1018" s="6">
        <v>4</v>
      </c>
      <c r="BA1018" s="6">
        <v>4.9382716049382713</v>
      </c>
      <c r="BB1018" s="6">
        <v>0</v>
      </c>
      <c r="BC1018" s="6">
        <v>39</v>
      </c>
      <c r="BD1018" s="6">
        <v>23.214285714285715</v>
      </c>
      <c r="BE1018" s="6">
        <v>0</v>
      </c>
      <c r="BF1018" s="6">
        <v>0</v>
      </c>
      <c r="BG1018" s="6">
        <v>15</v>
      </c>
      <c r="BH1018" s="6">
        <v>11.278195488721805</v>
      </c>
      <c r="BI1018" s="6">
        <v>22</v>
      </c>
      <c r="BJ1018" s="6">
        <v>70.967741935483872</v>
      </c>
      <c r="BK1018" s="6">
        <v>4</v>
      </c>
    </row>
    <row r="1019" spans="1:63" x14ac:dyDescent="0.35">
      <c r="A1019" s="28">
        <v>1013</v>
      </c>
      <c r="C1019" s="18" t="s">
        <v>14</v>
      </c>
      <c r="D1019" s="15">
        <v>173</v>
      </c>
      <c r="E1019" s="19">
        <v>0</v>
      </c>
      <c r="F1019" s="19">
        <v>4</v>
      </c>
      <c r="G1019" s="19">
        <v>9</v>
      </c>
      <c r="H1019" s="19">
        <v>140</v>
      </c>
      <c r="I1019" s="19">
        <v>18</v>
      </c>
      <c r="J1019" s="20">
        <v>43.352601156069362</v>
      </c>
      <c r="K1019" s="20">
        <v>9</v>
      </c>
      <c r="L1019" s="20">
        <v>13.432835820895523</v>
      </c>
      <c r="M1019" s="19">
        <v>0</v>
      </c>
      <c r="N1019" s="20">
        <v>0</v>
      </c>
      <c r="O1019" s="20">
        <v>11</v>
      </c>
      <c r="P1019" s="20">
        <v>100</v>
      </c>
      <c r="Q1019" s="20">
        <v>33.333333333333329</v>
      </c>
      <c r="R1019" s="19">
        <v>0</v>
      </c>
      <c r="S1019" s="20">
        <v>0</v>
      </c>
      <c r="T1019" s="19">
        <v>3</v>
      </c>
      <c r="U1019" s="20">
        <v>30</v>
      </c>
      <c r="V1019" s="19">
        <v>6</v>
      </c>
      <c r="W1019" s="20">
        <v>100</v>
      </c>
      <c r="X1019" s="19">
        <v>5</v>
      </c>
      <c r="Y1019" s="20">
        <v>35.714285714285715</v>
      </c>
      <c r="Z1019" s="20">
        <v>20.33898305084746</v>
      </c>
      <c r="AA1019" s="20">
        <v>35.593220338983052</v>
      </c>
      <c r="AB1019" s="19">
        <v>8</v>
      </c>
      <c r="AC1019" s="20">
        <v>9.3023255813953494</v>
      </c>
      <c r="AD1019" s="20">
        <v>61.728395061728392</v>
      </c>
      <c r="AE1019" s="20">
        <v>43.859649122807014</v>
      </c>
      <c r="AF1019" s="20">
        <v>72.727272727272734</v>
      </c>
      <c r="AG1019" s="20">
        <v>54.54545454545454</v>
      </c>
      <c r="AH1019" s="20">
        <v>38.571428571428577</v>
      </c>
      <c r="AI1019" s="20">
        <v>27.142857142857142</v>
      </c>
      <c r="AJ1019" s="3">
        <v>435.29411764705884</v>
      </c>
      <c r="AK1019" s="6">
        <v>0</v>
      </c>
      <c r="AL1019" s="6">
        <v>8</v>
      </c>
      <c r="AM1019" s="6">
        <v>0</v>
      </c>
      <c r="AN1019" s="6">
        <v>96</v>
      </c>
      <c r="AO1019" s="6">
        <v>3</v>
      </c>
      <c r="AP1019" s="6">
        <v>0</v>
      </c>
      <c r="AQ1019" s="6">
        <v>33</v>
      </c>
      <c r="AR1019" s="6">
        <v>16</v>
      </c>
      <c r="AS1019" s="6">
        <v>9.4117647058823533</v>
      </c>
      <c r="AT1019" s="138">
        <v>1</v>
      </c>
      <c r="AU1019" s="138">
        <v>0</v>
      </c>
      <c r="AV1019" s="138">
        <v>0</v>
      </c>
      <c r="AW1019" s="138">
        <v>0</v>
      </c>
      <c r="AX1019" s="138">
        <v>1</v>
      </c>
      <c r="AY1019" s="6">
        <v>31.677018633540371</v>
      </c>
      <c r="AZ1019" s="6">
        <v>0</v>
      </c>
      <c r="BA1019" s="6">
        <v>0</v>
      </c>
      <c r="BB1019" s="6">
        <v>5</v>
      </c>
      <c r="BC1019" s="6">
        <v>23</v>
      </c>
      <c r="BD1019" s="6">
        <v>13.855421686746988</v>
      </c>
      <c r="BE1019" s="6">
        <v>0</v>
      </c>
      <c r="BF1019" s="6">
        <v>0</v>
      </c>
      <c r="BG1019" s="6">
        <v>16</v>
      </c>
      <c r="BH1019" s="6">
        <v>11.76470588235294</v>
      </c>
      <c r="BI1019" s="6">
        <v>4</v>
      </c>
      <c r="BJ1019" s="6">
        <v>21.052631578947366</v>
      </c>
      <c r="BK1019" s="6">
        <v>9</v>
      </c>
    </row>
    <row r="1020" spans="1:63" x14ac:dyDescent="0.35">
      <c r="A1020" s="28">
        <v>1014</v>
      </c>
      <c r="C1020" s="18" t="s">
        <v>18</v>
      </c>
      <c r="D1020" s="15">
        <v>1627</v>
      </c>
      <c r="E1020" s="19">
        <v>12</v>
      </c>
      <c r="F1020" s="19">
        <v>57</v>
      </c>
      <c r="G1020" s="19">
        <v>98</v>
      </c>
      <c r="H1020" s="19">
        <v>1361</v>
      </c>
      <c r="I1020" s="19">
        <v>110</v>
      </c>
      <c r="J1020" s="20">
        <v>55.685310387215736</v>
      </c>
      <c r="K1020" s="20">
        <v>120</v>
      </c>
      <c r="L1020" s="20">
        <v>14.302741358760429</v>
      </c>
      <c r="M1020" s="19">
        <v>0</v>
      </c>
      <c r="N1020" s="20">
        <v>0</v>
      </c>
      <c r="O1020" s="20">
        <v>145</v>
      </c>
      <c r="P1020" s="20">
        <v>86.206896551724128</v>
      </c>
      <c r="Q1020" s="20">
        <v>22.543741588156124</v>
      </c>
      <c r="R1020" s="19">
        <v>3</v>
      </c>
      <c r="S1020" s="20">
        <v>6</v>
      </c>
      <c r="T1020" s="19">
        <v>0</v>
      </c>
      <c r="U1020" s="20">
        <v>0</v>
      </c>
      <c r="V1020" s="19">
        <v>3</v>
      </c>
      <c r="W1020" s="20">
        <v>7.5</v>
      </c>
      <c r="X1020" s="19">
        <v>3</v>
      </c>
      <c r="Y1020" s="20">
        <v>5.8823529411764701</v>
      </c>
      <c r="Z1020" s="20">
        <v>19.975186104218363</v>
      </c>
      <c r="AA1020" s="20">
        <v>42.183622828784117</v>
      </c>
      <c r="AB1020" s="19">
        <v>106</v>
      </c>
      <c r="AC1020" s="20">
        <v>10.62124248496994</v>
      </c>
      <c r="AD1020" s="20">
        <v>75.423728813559322</v>
      </c>
      <c r="AE1020" s="20">
        <v>53.968253968253968</v>
      </c>
      <c r="AF1020" s="20">
        <v>39.814814814814817</v>
      </c>
      <c r="AG1020" s="20">
        <v>67.599660729431719</v>
      </c>
      <c r="AH1020" s="20">
        <v>41.628440366972477</v>
      </c>
      <c r="AI1020" s="20">
        <v>30.619266055045873</v>
      </c>
      <c r="AJ1020" s="3">
        <v>562.0454545454545</v>
      </c>
      <c r="AK1020" s="6">
        <v>635</v>
      </c>
      <c r="AL1020" s="6">
        <v>398</v>
      </c>
      <c r="AM1020" s="6">
        <v>0</v>
      </c>
      <c r="AN1020" s="6">
        <v>3</v>
      </c>
      <c r="AO1020" s="6">
        <v>0</v>
      </c>
      <c r="AP1020" s="6">
        <v>5</v>
      </c>
      <c r="AQ1020" s="6">
        <v>488</v>
      </c>
      <c r="AR1020" s="6">
        <v>198</v>
      </c>
      <c r="AS1020" s="6">
        <v>12.832145171743356</v>
      </c>
      <c r="AT1020" s="138">
        <v>17</v>
      </c>
      <c r="AU1020" s="138">
        <v>0</v>
      </c>
      <c r="AV1020" s="138">
        <v>3</v>
      </c>
      <c r="AW1020" s="138">
        <v>1</v>
      </c>
      <c r="AX1020" s="138">
        <v>21</v>
      </c>
      <c r="AY1020" s="6">
        <v>13.496143958868895</v>
      </c>
      <c r="AZ1020" s="6">
        <v>0</v>
      </c>
      <c r="BA1020" s="6">
        <v>0</v>
      </c>
      <c r="BB1020" s="6">
        <v>7</v>
      </c>
      <c r="BC1020" s="6">
        <v>475</v>
      </c>
      <c r="BD1020" s="6">
        <v>29.930686830497795</v>
      </c>
      <c r="BE1020" s="6">
        <v>17</v>
      </c>
      <c r="BF1020" s="6">
        <v>18.27956989247312</v>
      </c>
      <c r="BG1020" s="6">
        <v>377</v>
      </c>
      <c r="BH1020" s="6">
        <v>28.409947249434815</v>
      </c>
      <c r="BI1020" s="6">
        <v>76</v>
      </c>
      <c r="BJ1020" s="6">
        <v>68.468468468468473</v>
      </c>
      <c r="BK1020" s="6">
        <v>98</v>
      </c>
    </row>
    <row r="1021" spans="1:63" x14ac:dyDescent="0.35">
      <c r="A1021" s="28">
        <v>1015</v>
      </c>
      <c r="C1021" s="18"/>
      <c r="D1021" s="15"/>
      <c r="E1021" s="19"/>
      <c r="F1021" s="19"/>
      <c r="G1021" s="19"/>
      <c r="H1021" s="19"/>
      <c r="I1021" s="19"/>
      <c r="J1021" s="20"/>
      <c r="K1021" s="20"/>
      <c r="L1021" s="20"/>
      <c r="M1021" s="19"/>
      <c r="N1021" s="20"/>
      <c r="O1021" s="20"/>
      <c r="P1021" s="20"/>
      <c r="Q1021" s="20"/>
      <c r="R1021" s="19"/>
      <c r="S1021" s="20"/>
      <c r="T1021" s="19">
        <v>177</v>
      </c>
      <c r="U1021" s="20">
        <v>10.925925925925926</v>
      </c>
      <c r="V1021" s="19">
        <v>286</v>
      </c>
      <c r="W1021" s="20">
        <v>21.375186846038861</v>
      </c>
      <c r="X1021" s="19">
        <v>463</v>
      </c>
      <c r="Y1021" s="20">
        <v>15.620782726045885</v>
      </c>
      <c r="Z1021" s="20">
        <v>19.752650176678447</v>
      </c>
      <c r="AA1021" s="20">
        <v>58.524734982332163</v>
      </c>
      <c r="AB1021" s="19">
        <v>3582</v>
      </c>
      <c r="AC1021" s="20">
        <v>9.3220559531554983</v>
      </c>
      <c r="AD1021" s="20">
        <v>83.839219614161905</v>
      </c>
      <c r="AE1021" s="20">
        <v>58.096341097241876</v>
      </c>
      <c r="AF1021" s="20">
        <v>54.441059292242791</v>
      </c>
      <c r="AG1021" s="20">
        <v>75.812481239937796</v>
      </c>
      <c r="AH1021" s="20">
        <v>31.637491950120015</v>
      </c>
      <c r="AI1021" s="20">
        <v>34.787190445524267</v>
      </c>
      <c r="AJ1021" s="3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>
        <v>50.34818941504178</v>
      </c>
      <c r="AZ1021" s="6"/>
      <c r="BA1021" s="6"/>
      <c r="BB1021" s="6"/>
      <c r="BC1021" s="6"/>
      <c r="BD1021" s="6"/>
      <c r="BE1021" s="6"/>
      <c r="BF1021" s="6"/>
      <c r="BG1021" s="6"/>
      <c r="BH1021" s="6"/>
      <c r="BI1021" s="6"/>
      <c r="BJ1021" s="6"/>
      <c r="BK1021" s="6"/>
    </row>
    <row r="1022" spans="1:63" x14ac:dyDescent="0.35">
      <c r="A1022" s="28">
        <v>1016</v>
      </c>
      <c r="B1022" s="21" t="s">
        <v>57</v>
      </c>
      <c r="C1022" s="18" t="s">
        <v>26</v>
      </c>
      <c r="D1022" s="15">
        <v>57</v>
      </c>
      <c r="E1022" s="19">
        <v>0</v>
      </c>
      <c r="F1022" s="19">
        <v>0</v>
      </c>
      <c r="G1022" s="19">
        <v>15</v>
      </c>
      <c r="H1022" s="19">
        <v>35</v>
      </c>
      <c r="I1022" s="19">
        <v>9</v>
      </c>
      <c r="J1022" s="20">
        <v>45.614035087719294</v>
      </c>
      <c r="K1022" s="20">
        <v>4</v>
      </c>
      <c r="L1022" s="20">
        <v>13.793103448275861</v>
      </c>
      <c r="M1022" s="19">
        <v>0</v>
      </c>
      <c r="N1022" s="20">
        <v>0</v>
      </c>
      <c r="O1022" s="20">
        <v>3</v>
      </c>
      <c r="P1022" s="20">
        <v>100</v>
      </c>
      <c r="Q1022" s="20">
        <v>47.058823529411761</v>
      </c>
      <c r="R1022" s="19">
        <v>3</v>
      </c>
      <c r="S1022" s="20">
        <v>30</v>
      </c>
      <c r="T1022" s="19">
        <v>3</v>
      </c>
      <c r="U1022" s="20">
        <v>100</v>
      </c>
      <c r="V1022" s="19">
        <v>0</v>
      </c>
      <c r="W1022" s="118">
        <v>0</v>
      </c>
      <c r="X1022" s="118">
        <v>5</v>
      </c>
      <c r="Y1022" s="118">
        <v>50</v>
      </c>
      <c r="Z1022" s="20">
        <v>40</v>
      </c>
      <c r="AA1022" s="20">
        <v>20</v>
      </c>
      <c r="AB1022" s="19">
        <v>7</v>
      </c>
      <c r="AC1022" s="20">
        <v>50</v>
      </c>
      <c r="AD1022" s="20">
        <v>21.052631578947366</v>
      </c>
      <c r="AE1022" s="20">
        <v>0</v>
      </c>
      <c r="AF1022" s="20">
        <v>0</v>
      </c>
      <c r="AG1022" s="20">
        <v>21.875</v>
      </c>
      <c r="AH1022" s="20">
        <v>0</v>
      </c>
      <c r="AI1022" s="20">
        <v>57.142857142857139</v>
      </c>
      <c r="AJ1022" s="3">
        <v>333.33333333333331</v>
      </c>
      <c r="AK1022" s="6">
        <v>0</v>
      </c>
      <c r="AL1022" s="6">
        <v>10</v>
      </c>
      <c r="AM1022" s="6">
        <v>0</v>
      </c>
      <c r="AN1022" s="6">
        <v>40</v>
      </c>
      <c r="AO1022" s="6">
        <v>0</v>
      </c>
      <c r="AP1022" s="6">
        <v>0</v>
      </c>
      <c r="AQ1022" s="6">
        <v>4</v>
      </c>
      <c r="AR1022" s="6">
        <v>6</v>
      </c>
      <c r="AS1022" s="6">
        <v>11.111111111111111</v>
      </c>
      <c r="AT1022" s="138">
        <v>0</v>
      </c>
      <c r="AU1022" s="138">
        <v>0</v>
      </c>
      <c r="AV1022" s="138">
        <v>0</v>
      </c>
      <c r="AW1022" s="138">
        <v>0</v>
      </c>
      <c r="AX1022" s="138">
        <v>0</v>
      </c>
      <c r="AY1022" s="6">
        <v>100</v>
      </c>
      <c r="AZ1022" s="6">
        <v>0</v>
      </c>
      <c r="BA1022" s="6">
        <v>0</v>
      </c>
      <c r="BB1022" s="6">
        <v>0</v>
      </c>
      <c r="BC1022" s="6">
        <v>23</v>
      </c>
      <c r="BD1022" s="6">
        <v>38.983050847457626</v>
      </c>
      <c r="BE1022" s="6">
        <v>0</v>
      </c>
      <c r="BF1022" s="6">
        <v>0</v>
      </c>
      <c r="BG1022" s="6">
        <v>11</v>
      </c>
      <c r="BH1022" s="6">
        <v>35.483870967741936</v>
      </c>
      <c r="BI1022" s="6">
        <v>3</v>
      </c>
      <c r="BJ1022" s="6">
        <v>50</v>
      </c>
      <c r="BK1022" s="6">
        <v>15</v>
      </c>
    </row>
    <row r="1023" spans="1:63" x14ac:dyDescent="0.35">
      <c r="A1023" s="28">
        <v>1017</v>
      </c>
      <c r="C1023" s="18" t="s">
        <v>22</v>
      </c>
      <c r="D1023" s="15">
        <v>26</v>
      </c>
      <c r="E1023" s="19">
        <v>0</v>
      </c>
      <c r="F1023" s="19">
        <v>0</v>
      </c>
      <c r="G1023" s="19">
        <v>8</v>
      </c>
      <c r="H1023" s="19">
        <v>18</v>
      </c>
      <c r="I1023" s="19">
        <v>0</v>
      </c>
      <c r="J1023" s="20">
        <v>53.846153846153847</v>
      </c>
      <c r="K1023" s="20">
        <v>0</v>
      </c>
      <c r="L1023" s="20">
        <v>0</v>
      </c>
      <c r="M1023" s="19">
        <v>0</v>
      </c>
      <c r="N1023" s="20">
        <v>0</v>
      </c>
      <c r="O1023" s="20">
        <v>0</v>
      </c>
      <c r="P1023" s="20">
        <v>0</v>
      </c>
      <c r="Q1023" s="20">
        <v>0</v>
      </c>
      <c r="R1023" s="19">
        <v>0</v>
      </c>
      <c r="S1023" s="20">
        <v>0</v>
      </c>
      <c r="T1023" s="19">
        <v>0</v>
      </c>
      <c r="U1023" s="20">
        <v>0</v>
      </c>
      <c r="V1023" s="19">
        <v>0</v>
      </c>
      <c r="W1023" s="118">
        <v>0</v>
      </c>
      <c r="X1023" s="118">
        <v>0</v>
      </c>
      <c r="Y1023" s="118">
        <v>0</v>
      </c>
      <c r="Z1023" s="118">
        <v>0</v>
      </c>
      <c r="AA1023" s="118">
        <v>75</v>
      </c>
      <c r="AB1023" s="19">
        <v>3</v>
      </c>
      <c r="AC1023" s="20">
        <v>17.647058823529413</v>
      </c>
      <c r="AD1023" s="20">
        <v>72.727272727272734</v>
      </c>
      <c r="AE1023" s="20">
        <v>62.5</v>
      </c>
      <c r="AF1023" s="20">
        <v>0</v>
      </c>
      <c r="AG1023" s="20">
        <v>100</v>
      </c>
      <c r="AH1023" s="20">
        <v>0</v>
      </c>
      <c r="AI1023" s="20">
        <v>76.923076923076934</v>
      </c>
      <c r="AJ1023" s="3">
        <v>650</v>
      </c>
      <c r="AK1023" s="6">
        <v>0</v>
      </c>
      <c r="AL1023" s="6">
        <v>0</v>
      </c>
      <c r="AM1023" s="6">
        <v>0</v>
      </c>
      <c r="AN1023" s="6">
        <v>14</v>
      </c>
      <c r="AO1023" s="6">
        <v>0</v>
      </c>
      <c r="AP1023" s="6">
        <v>0</v>
      </c>
      <c r="AQ1023" s="6">
        <v>5</v>
      </c>
      <c r="AR1023" s="6">
        <v>10</v>
      </c>
      <c r="AS1023" s="6">
        <v>43.478260869565219</v>
      </c>
      <c r="AT1023" s="138">
        <v>1</v>
      </c>
      <c r="AU1023" s="138">
        <v>0</v>
      </c>
      <c r="AV1023" s="138">
        <v>0</v>
      </c>
      <c r="AW1023" s="138">
        <v>0</v>
      </c>
      <c r="AX1023" s="138">
        <v>1</v>
      </c>
      <c r="AY1023" s="6">
        <v>61.904761904761905</v>
      </c>
      <c r="AZ1023" s="6">
        <v>0</v>
      </c>
      <c r="BA1023" s="6">
        <v>0</v>
      </c>
      <c r="BB1023" s="6">
        <v>0</v>
      </c>
      <c r="BC1023" s="6">
        <v>0</v>
      </c>
      <c r="BD1023" s="6">
        <v>0</v>
      </c>
      <c r="BE1023" s="6">
        <v>0</v>
      </c>
      <c r="BF1023" s="6">
        <v>0</v>
      </c>
      <c r="BG1023" s="6">
        <v>0</v>
      </c>
      <c r="BH1023" s="6">
        <v>0</v>
      </c>
      <c r="BI1023" s="6">
        <v>0</v>
      </c>
      <c r="BJ1023" s="6">
        <v>0</v>
      </c>
      <c r="BK1023" s="6">
        <v>8</v>
      </c>
    </row>
    <row r="1024" spans="1:63" x14ac:dyDescent="0.35">
      <c r="A1024" s="28">
        <v>1018</v>
      </c>
      <c r="C1024" s="18" t="s">
        <v>134</v>
      </c>
      <c r="D1024" s="15">
        <v>64</v>
      </c>
      <c r="E1024" s="19">
        <v>0</v>
      </c>
      <c r="F1024" s="19">
        <v>0</v>
      </c>
      <c r="G1024" s="19">
        <v>0</v>
      </c>
      <c r="H1024" s="19">
        <v>53</v>
      </c>
      <c r="I1024" s="19">
        <v>16</v>
      </c>
      <c r="J1024" s="20">
        <v>57.8125</v>
      </c>
      <c r="K1024" s="20">
        <v>0</v>
      </c>
      <c r="L1024" s="20">
        <v>0</v>
      </c>
      <c r="M1024" s="19">
        <v>0</v>
      </c>
      <c r="N1024" s="20">
        <v>0</v>
      </c>
      <c r="O1024" s="20">
        <v>0</v>
      </c>
      <c r="P1024" s="20">
        <v>0</v>
      </c>
      <c r="Q1024" s="20">
        <v>15.254237288135593</v>
      </c>
      <c r="R1024" s="19">
        <v>0</v>
      </c>
      <c r="S1024" s="20">
        <v>0</v>
      </c>
      <c r="T1024" s="19">
        <v>0</v>
      </c>
      <c r="U1024" s="20">
        <v>0</v>
      </c>
      <c r="V1024" s="19">
        <v>0</v>
      </c>
      <c r="W1024" s="118">
        <v>0</v>
      </c>
      <c r="X1024" s="118">
        <v>0</v>
      </c>
      <c r="Y1024" s="118">
        <v>0</v>
      </c>
      <c r="Z1024" s="20">
        <v>11.428571428571429</v>
      </c>
      <c r="AA1024" s="20">
        <v>74.285714285714292</v>
      </c>
      <c r="AB1024" s="19">
        <v>0</v>
      </c>
      <c r="AC1024" s="20">
        <v>0</v>
      </c>
      <c r="AD1024" s="20">
        <v>78.571428571428569</v>
      </c>
      <c r="AE1024" s="20">
        <v>54.54545454545454</v>
      </c>
      <c r="AF1024" s="20">
        <v>0</v>
      </c>
      <c r="AG1024" s="20">
        <v>62.222222222222221</v>
      </c>
      <c r="AH1024" s="20">
        <v>0</v>
      </c>
      <c r="AI1024" s="20">
        <v>67.741935483870961</v>
      </c>
      <c r="AJ1024" s="3">
        <v>550</v>
      </c>
      <c r="AK1024" s="6">
        <v>0</v>
      </c>
      <c r="AL1024" s="6">
        <v>24</v>
      </c>
      <c r="AM1024" s="6">
        <v>0</v>
      </c>
      <c r="AN1024" s="6">
        <v>3</v>
      </c>
      <c r="AO1024" s="6">
        <v>0</v>
      </c>
      <c r="AP1024" s="6">
        <v>0</v>
      </c>
      <c r="AQ1024" s="6">
        <v>26</v>
      </c>
      <c r="AR1024" s="6">
        <v>3</v>
      </c>
      <c r="AS1024" s="6">
        <v>5.3571428571428568</v>
      </c>
      <c r="AT1024" s="138">
        <v>0</v>
      </c>
      <c r="AU1024" s="138">
        <v>0</v>
      </c>
      <c r="AV1024" s="138">
        <v>0</v>
      </c>
      <c r="AW1024" s="138">
        <v>0</v>
      </c>
      <c r="AX1024" s="138">
        <v>0</v>
      </c>
      <c r="AY1024" s="6">
        <v>71.186440677966104</v>
      </c>
      <c r="AZ1024" s="6">
        <v>0</v>
      </c>
      <c r="BA1024" s="6">
        <v>0</v>
      </c>
      <c r="BB1024" s="6">
        <v>5</v>
      </c>
      <c r="BC1024" s="6">
        <v>12</v>
      </c>
      <c r="BD1024" s="6">
        <v>19.35483870967742</v>
      </c>
      <c r="BE1024" s="6">
        <v>0</v>
      </c>
      <c r="BF1024" s="6">
        <v>0</v>
      </c>
      <c r="BG1024" s="6">
        <v>6</v>
      </c>
      <c r="BH1024" s="6">
        <v>12.244897959183673</v>
      </c>
      <c r="BI1024" s="6">
        <v>5</v>
      </c>
      <c r="BJ1024" s="6">
        <v>45.454545454545453</v>
      </c>
      <c r="BK1024" s="6">
        <v>0</v>
      </c>
    </row>
    <row r="1025" spans="1:63" x14ac:dyDescent="0.35">
      <c r="A1025" s="28">
        <v>1019</v>
      </c>
      <c r="C1025" s="18" t="s">
        <v>137</v>
      </c>
      <c r="D1025" s="15">
        <v>32</v>
      </c>
      <c r="E1025" s="19">
        <v>0</v>
      </c>
      <c r="F1025" s="19">
        <v>0</v>
      </c>
      <c r="G1025" s="19">
        <v>7</v>
      </c>
      <c r="H1025" s="19">
        <v>25</v>
      </c>
      <c r="I1025" s="19">
        <v>0</v>
      </c>
      <c r="J1025" s="20">
        <v>56.25</v>
      </c>
      <c r="K1025" s="20">
        <v>0</v>
      </c>
      <c r="L1025" s="20">
        <v>0</v>
      </c>
      <c r="M1025" s="19">
        <v>0</v>
      </c>
      <c r="N1025" s="20">
        <v>0</v>
      </c>
      <c r="O1025" s="20">
        <v>3</v>
      </c>
      <c r="P1025" s="20">
        <v>100</v>
      </c>
      <c r="Q1025" s="20">
        <v>21.212121212121211</v>
      </c>
      <c r="R1025" s="19">
        <v>0</v>
      </c>
      <c r="S1025" s="20">
        <v>0</v>
      </c>
      <c r="T1025" s="19">
        <v>0</v>
      </c>
      <c r="U1025" s="20">
        <v>0</v>
      </c>
      <c r="V1025" s="19">
        <v>0</v>
      </c>
      <c r="W1025" s="118">
        <v>0</v>
      </c>
      <c r="X1025" s="118">
        <v>0</v>
      </c>
      <c r="Y1025" s="118">
        <v>0</v>
      </c>
      <c r="Z1025" s="20">
        <v>0</v>
      </c>
      <c r="AA1025" s="20">
        <v>100</v>
      </c>
      <c r="AB1025" s="19">
        <v>3</v>
      </c>
      <c r="AC1025" s="20">
        <v>18.75</v>
      </c>
      <c r="AD1025" s="20">
        <v>37.5</v>
      </c>
      <c r="AE1025" s="20">
        <v>76.923076923076934</v>
      </c>
      <c r="AF1025" s="20">
        <v>0</v>
      </c>
      <c r="AG1025" s="20">
        <v>66.666666666666657</v>
      </c>
      <c r="AH1025" s="20">
        <v>30.76923076923077</v>
      </c>
      <c r="AI1025" s="20">
        <v>69.230769230769226</v>
      </c>
      <c r="AJ1025" s="3">
        <v>437.5</v>
      </c>
      <c r="AK1025" s="6">
        <v>11</v>
      </c>
      <c r="AL1025" s="6">
        <v>13</v>
      </c>
      <c r="AM1025" s="6">
        <v>0</v>
      </c>
      <c r="AN1025" s="6">
        <v>0</v>
      </c>
      <c r="AO1025" s="6">
        <v>0</v>
      </c>
      <c r="AP1025" s="6">
        <v>0</v>
      </c>
      <c r="AQ1025" s="6">
        <v>6</v>
      </c>
      <c r="AR1025" s="6">
        <v>12</v>
      </c>
      <c r="AS1025" s="6">
        <v>35.294117647058826</v>
      </c>
      <c r="AT1025" s="138">
        <v>0</v>
      </c>
      <c r="AU1025" s="138">
        <v>0</v>
      </c>
      <c r="AV1025" s="138">
        <v>1</v>
      </c>
      <c r="AW1025" s="138">
        <v>0</v>
      </c>
      <c r="AX1025" s="138">
        <v>1</v>
      </c>
      <c r="AY1025" s="6">
        <v>74.074074074074076</v>
      </c>
      <c r="AZ1025" s="6">
        <v>0</v>
      </c>
      <c r="BA1025" s="6">
        <v>0</v>
      </c>
      <c r="BB1025" s="6">
        <v>0</v>
      </c>
      <c r="BC1025" s="6">
        <v>5</v>
      </c>
      <c r="BD1025" s="6">
        <v>15.625</v>
      </c>
      <c r="BE1025" s="6">
        <v>0</v>
      </c>
      <c r="BF1025" s="6">
        <v>0</v>
      </c>
      <c r="BG1025" s="6">
        <v>5</v>
      </c>
      <c r="BH1025" s="6">
        <v>20.833333333333336</v>
      </c>
      <c r="BI1025" s="6">
        <v>0</v>
      </c>
      <c r="BJ1025" s="6">
        <v>0</v>
      </c>
      <c r="BK1025" s="6">
        <v>7</v>
      </c>
    </row>
    <row r="1026" spans="1:63" x14ac:dyDescent="0.35">
      <c r="A1026" s="28">
        <v>1020</v>
      </c>
      <c r="C1026" s="18" t="s">
        <v>16</v>
      </c>
      <c r="D1026" s="15">
        <v>71</v>
      </c>
      <c r="E1026" s="19">
        <v>0</v>
      </c>
      <c r="F1026" s="19">
        <v>0</v>
      </c>
      <c r="G1026" s="19">
        <v>0</v>
      </c>
      <c r="H1026" s="19">
        <v>56</v>
      </c>
      <c r="I1026" s="19">
        <v>8</v>
      </c>
      <c r="J1026" s="20">
        <v>52.112676056338024</v>
      </c>
      <c r="K1026" s="20">
        <v>3</v>
      </c>
      <c r="L1026" s="20">
        <v>11.538461538461538</v>
      </c>
      <c r="M1026" s="19">
        <v>0</v>
      </c>
      <c r="N1026" s="20">
        <v>0</v>
      </c>
      <c r="O1026" s="20">
        <v>9</v>
      </c>
      <c r="P1026" s="20">
        <v>63.636363636363633</v>
      </c>
      <c r="Q1026" s="20">
        <v>54.098360655737707</v>
      </c>
      <c r="R1026" s="19">
        <v>0</v>
      </c>
      <c r="S1026" s="20">
        <v>0</v>
      </c>
      <c r="T1026" s="19">
        <v>0</v>
      </c>
      <c r="U1026" s="20">
        <v>0</v>
      </c>
      <c r="V1026" s="19">
        <v>0</v>
      </c>
      <c r="W1026" s="118">
        <v>0</v>
      </c>
      <c r="X1026" s="118">
        <v>0</v>
      </c>
      <c r="Y1026" s="118">
        <v>0</v>
      </c>
      <c r="Z1026" s="20">
        <v>0</v>
      </c>
      <c r="AA1026" s="20">
        <v>44.444444444444443</v>
      </c>
      <c r="AB1026" s="19">
        <v>0</v>
      </c>
      <c r="AC1026" s="20">
        <v>0</v>
      </c>
      <c r="AD1026" s="20">
        <v>80</v>
      </c>
      <c r="AE1026" s="20">
        <v>45.454545454545453</v>
      </c>
      <c r="AF1026" s="20">
        <v>0</v>
      </c>
      <c r="AG1026" s="20">
        <v>61.363636363636367</v>
      </c>
      <c r="AH1026" s="20">
        <v>64.705882352941174</v>
      </c>
      <c r="AI1026" s="20">
        <v>0</v>
      </c>
      <c r="AJ1026" s="3">
        <v>418.18181818181819</v>
      </c>
      <c r="AK1026" s="6">
        <v>47</v>
      </c>
      <c r="AL1026" s="6">
        <v>3</v>
      </c>
      <c r="AM1026" s="6">
        <v>0</v>
      </c>
      <c r="AN1026" s="6">
        <v>0</v>
      </c>
      <c r="AO1026" s="6">
        <v>0</v>
      </c>
      <c r="AP1026" s="6">
        <v>0</v>
      </c>
      <c r="AQ1026" s="6">
        <v>14</v>
      </c>
      <c r="AR1026" s="6">
        <v>11</v>
      </c>
      <c r="AS1026" s="6">
        <v>15.492957746478872</v>
      </c>
      <c r="AT1026" s="138">
        <v>1</v>
      </c>
      <c r="AU1026" s="138">
        <v>0</v>
      </c>
      <c r="AV1026" s="138">
        <v>0</v>
      </c>
      <c r="AW1026" s="138">
        <v>0</v>
      </c>
      <c r="AX1026" s="138">
        <v>1</v>
      </c>
      <c r="AY1026" s="6">
        <v>65.625</v>
      </c>
      <c r="AZ1026" s="6">
        <v>0</v>
      </c>
      <c r="BA1026" s="6">
        <v>0</v>
      </c>
      <c r="BB1026" s="6">
        <v>4</v>
      </c>
      <c r="BC1026" s="6">
        <v>21</v>
      </c>
      <c r="BD1026" s="6">
        <v>35.593220338983052</v>
      </c>
      <c r="BE1026" s="6">
        <v>0</v>
      </c>
      <c r="BF1026" s="6">
        <v>0</v>
      </c>
      <c r="BG1026" s="6">
        <v>17</v>
      </c>
      <c r="BH1026" s="6">
        <v>32.075471698113205</v>
      </c>
      <c r="BI1026" s="6">
        <v>5</v>
      </c>
      <c r="BJ1026" s="6">
        <v>100</v>
      </c>
      <c r="BK1026" s="6">
        <v>0</v>
      </c>
    </row>
    <row r="1027" spans="1:63" x14ac:dyDescent="0.35">
      <c r="A1027" s="28">
        <v>1021</v>
      </c>
      <c r="C1027" s="18" t="s">
        <v>138</v>
      </c>
      <c r="D1027" s="15">
        <v>1573</v>
      </c>
      <c r="E1027" s="19">
        <v>12</v>
      </c>
      <c r="F1027" s="19">
        <v>40</v>
      </c>
      <c r="G1027" s="19">
        <v>300</v>
      </c>
      <c r="H1027" s="19">
        <v>825</v>
      </c>
      <c r="I1027" s="19">
        <v>407</v>
      </c>
      <c r="J1027" s="20">
        <v>59.122695486331857</v>
      </c>
      <c r="K1027" s="20">
        <v>47</v>
      </c>
      <c r="L1027" s="20">
        <v>9.8532494758909852</v>
      </c>
      <c r="M1027" s="19">
        <v>0</v>
      </c>
      <c r="N1027" s="20">
        <v>0</v>
      </c>
      <c r="O1027" s="20">
        <v>135</v>
      </c>
      <c r="P1027" s="20">
        <v>81.751824817518255</v>
      </c>
      <c r="Q1027" s="20">
        <v>19.259766963673748</v>
      </c>
      <c r="R1027" s="19">
        <v>9</v>
      </c>
      <c r="S1027" s="20">
        <v>4.2452830188679247</v>
      </c>
      <c r="T1027" s="19">
        <v>7</v>
      </c>
      <c r="U1027" s="20">
        <v>7.3684210526315779</v>
      </c>
      <c r="V1027" s="19">
        <v>7</v>
      </c>
      <c r="W1027" s="118">
        <v>5.6910569105691051</v>
      </c>
      <c r="X1027" s="118">
        <v>17</v>
      </c>
      <c r="Y1027" s="118">
        <v>7.8703703703703702</v>
      </c>
      <c r="Z1027" s="20">
        <v>9.6703296703296715</v>
      </c>
      <c r="AA1027" s="20">
        <v>62.197802197802197</v>
      </c>
      <c r="AB1027" s="19">
        <v>101</v>
      </c>
      <c r="AC1027" s="20">
        <v>18.634686346863468</v>
      </c>
      <c r="AD1027" s="20">
        <v>58.280254777070063</v>
      </c>
      <c r="AE1027" s="20">
        <v>41.749502982107359</v>
      </c>
      <c r="AF1027" s="20">
        <v>40</v>
      </c>
      <c r="AG1027" s="20">
        <v>52.333333333333329</v>
      </c>
      <c r="AH1027" s="20">
        <v>22.528735632183906</v>
      </c>
      <c r="AI1027" s="20">
        <v>42.528735632183903</v>
      </c>
      <c r="AJ1027" s="3">
        <v>321.15384615384613</v>
      </c>
      <c r="AK1027" s="6">
        <v>215</v>
      </c>
      <c r="AL1027" s="6">
        <v>176</v>
      </c>
      <c r="AM1027" s="6">
        <v>0</v>
      </c>
      <c r="AN1027" s="6">
        <v>3</v>
      </c>
      <c r="AO1027" s="6">
        <v>0</v>
      </c>
      <c r="AP1027" s="6">
        <v>3</v>
      </c>
      <c r="AQ1027" s="6">
        <v>1103</v>
      </c>
      <c r="AR1027" s="6">
        <v>426</v>
      </c>
      <c r="AS1027" s="6">
        <v>28.063241106719367</v>
      </c>
      <c r="AT1027" s="138">
        <v>7</v>
      </c>
      <c r="AU1027" s="138">
        <v>0</v>
      </c>
      <c r="AV1027" s="138">
        <v>19</v>
      </c>
      <c r="AW1027" s="138">
        <v>10</v>
      </c>
      <c r="AX1027" s="138">
        <v>36</v>
      </c>
      <c r="AY1027" s="6">
        <v>71.220159151193627</v>
      </c>
      <c r="AZ1027" s="6">
        <v>9</v>
      </c>
      <c r="BA1027" s="6">
        <v>1.9271948608137044</v>
      </c>
      <c r="BB1027" s="6">
        <v>112</v>
      </c>
      <c r="BC1027" s="6">
        <v>708</v>
      </c>
      <c r="BD1027" s="6">
        <v>45.355541319666884</v>
      </c>
      <c r="BE1027" s="6">
        <v>37</v>
      </c>
      <c r="BF1027" s="6">
        <v>12.627986348122866</v>
      </c>
      <c r="BG1027" s="6">
        <v>310</v>
      </c>
      <c r="BH1027" s="6">
        <v>37.66707168894289</v>
      </c>
      <c r="BI1027" s="6">
        <v>348</v>
      </c>
      <c r="BJ1027" s="6">
        <v>87.218045112781951</v>
      </c>
      <c r="BK1027" s="6">
        <v>300</v>
      </c>
    </row>
    <row r="1028" spans="1:63" x14ac:dyDescent="0.35">
      <c r="A1028" s="28">
        <v>1022</v>
      </c>
      <c r="C1028" s="18" t="s">
        <v>2</v>
      </c>
      <c r="D1028" s="15">
        <v>4</v>
      </c>
      <c r="E1028" s="19">
        <v>0</v>
      </c>
      <c r="F1028" s="19">
        <v>0</v>
      </c>
      <c r="G1028" s="19">
        <v>0</v>
      </c>
      <c r="H1028" s="19">
        <v>4</v>
      </c>
      <c r="I1028" s="19">
        <v>0</v>
      </c>
      <c r="J1028" s="20">
        <v>75</v>
      </c>
      <c r="K1028" s="20">
        <v>0</v>
      </c>
      <c r="L1028" s="20">
        <v>0</v>
      </c>
      <c r="M1028" s="19">
        <v>0</v>
      </c>
      <c r="N1028" s="20">
        <v>0</v>
      </c>
      <c r="O1028" s="20">
        <v>0</v>
      </c>
      <c r="P1028" s="20">
        <v>0</v>
      </c>
      <c r="Q1028" s="20">
        <v>0</v>
      </c>
      <c r="R1028" s="19">
        <v>0</v>
      </c>
      <c r="S1028" s="20">
        <v>0</v>
      </c>
      <c r="T1028" s="19">
        <v>0</v>
      </c>
      <c r="U1028" s="20">
        <v>0</v>
      </c>
      <c r="V1028" s="19">
        <v>0</v>
      </c>
      <c r="W1028" s="118">
        <v>0</v>
      </c>
      <c r="X1028" s="118">
        <v>0</v>
      </c>
      <c r="Y1028" s="118">
        <v>0</v>
      </c>
      <c r="Z1028" s="20">
        <v>0</v>
      </c>
      <c r="AA1028" s="20">
        <v>0</v>
      </c>
      <c r="AB1028" s="19">
        <v>0</v>
      </c>
      <c r="AC1028" s="20">
        <v>0</v>
      </c>
      <c r="AD1028" s="20">
        <v>0</v>
      </c>
      <c r="AE1028" s="20">
        <v>0</v>
      </c>
      <c r="AF1028" s="20">
        <v>0</v>
      </c>
      <c r="AG1028" s="20">
        <v>0</v>
      </c>
      <c r="AH1028" s="20">
        <v>0</v>
      </c>
      <c r="AI1028" s="20">
        <v>0</v>
      </c>
      <c r="AJ1028" s="3">
        <v>0</v>
      </c>
      <c r="AK1028" s="6">
        <v>0</v>
      </c>
      <c r="AL1028" s="6">
        <v>4</v>
      </c>
      <c r="AM1028" s="6">
        <v>0</v>
      </c>
      <c r="AN1028" s="6">
        <v>0</v>
      </c>
      <c r="AO1028" s="6">
        <v>0</v>
      </c>
      <c r="AP1028" s="6">
        <v>0</v>
      </c>
      <c r="AQ1028" s="6">
        <v>0</v>
      </c>
      <c r="AR1028" s="6">
        <v>0</v>
      </c>
      <c r="AS1028" s="6">
        <v>0</v>
      </c>
      <c r="AT1028" s="138"/>
      <c r="AU1028" s="138"/>
      <c r="AV1028" s="138"/>
      <c r="AW1028" s="138"/>
      <c r="AX1028" s="138"/>
      <c r="AY1028" s="6">
        <v>100</v>
      </c>
      <c r="AZ1028" s="6">
        <v>0</v>
      </c>
      <c r="BA1028" s="6">
        <v>0</v>
      </c>
      <c r="BB1028" s="6">
        <v>0</v>
      </c>
      <c r="BC1028" s="6">
        <v>0</v>
      </c>
      <c r="BD1028" s="6">
        <v>0</v>
      </c>
      <c r="BE1028" s="6">
        <v>0</v>
      </c>
      <c r="BF1028" s="6">
        <v>0</v>
      </c>
      <c r="BG1028" s="6">
        <v>0</v>
      </c>
      <c r="BH1028" s="6">
        <v>0</v>
      </c>
      <c r="BI1028" s="6">
        <v>0</v>
      </c>
      <c r="BJ1028" s="6">
        <v>0</v>
      </c>
      <c r="BK1028" s="6">
        <v>0</v>
      </c>
    </row>
    <row r="1029" spans="1:63" x14ac:dyDescent="0.35">
      <c r="A1029" s="28">
        <v>1023</v>
      </c>
      <c r="C1029" s="18" t="s">
        <v>6</v>
      </c>
      <c r="D1029" s="15">
        <v>142</v>
      </c>
      <c r="E1029" s="19">
        <v>0</v>
      </c>
      <c r="F1029" s="19">
        <v>0</v>
      </c>
      <c r="G1029" s="19">
        <v>3</v>
      </c>
      <c r="H1029" s="19">
        <v>79</v>
      </c>
      <c r="I1029" s="19">
        <v>58</v>
      </c>
      <c r="J1029" s="20">
        <v>58.450704225352112</v>
      </c>
      <c r="K1029" s="20">
        <v>0</v>
      </c>
      <c r="L1029" s="20">
        <v>0</v>
      </c>
      <c r="M1029" s="19">
        <v>0</v>
      </c>
      <c r="N1029" s="20">
        <v>0</v>
      </c>
      <c r="O1029" s="20">
        <v>9</v>
      </c>
      <c r="P1029" s="20">
        <v>53.846153846153847</v>
      </c>
      <c r="Q1029" s="20">
        <v>35.555555555555557</v>
      </c>
      <c r="R1029" s="19">
        <v>0</v>
      </c>
      <c r="S1029" s="20">
        <v>0</v>
      </c>
      <c r="T1029" s="19">
        <v>0</v>
      </c>
      <c r="U1029" s="20">
        <v>0</v>
      </c>
      <c r="V1029" s="19">
        <v>0</v>
      </c>
      <c r="W1029" s="118">
        <v>0</v>
      </c>
      <c r="X1029" s="118">
        <v>0</v>
      </c>
      <c r="Y1029" s="118">
        <v>0</v>
      </c>
      <c r="Z1029" s="20">
        <v>41.666666666666671</v>
      </c>
      <c r="AA1029" s="20">
        <v>58.333333333333336</v>
      </c>
      <c r="AB1029" s="19">
        <v>7</v>
      </c>
      <c r="AC1029" s="20">
        <v>10.606060606060606</v>
      </c>
      <c r="AD1029" s="20">
        <v>65.714285714285708</v>
      </c>
      <c r="AE1029" s="20">
        <v>71.428571428571431</v>
      </c>
      <c r="AF1029" s="20">
        <v>100</v>
      </c>
      <c r="AG1029" s="20">
        <v>69.620253164556971</v>
      </c>
      <c r="AH1029" s="20">
        <v>16.363636363636363</v>
      </c>
      <c r="AI1029" s="20">
        <v>52.72727272727272</v>
      </c>
      <c r="AJ1029" s="3">
        <v>480.30303030303031</v>
      </c>
      <c r="AK1029" s="6">
        <v>0</v>
      </c>
      <c r="AL1029" s="6">
        <v>115</v>
      </c>
      <c r="AM1029" s="6">
        <v>0</v>
      </c>
      <c r="AN1029" s="6">
        <v>0</v>
      </c>
      <c r="AO1029" s="6">
        <v>0</v>
      </c>
      <c r="AP1029" s="6">
        <v>0</v>
      </c>
      <c r="AQ1029" s="6">
        <v>25</v>
      </c>
      <c r="AR1029" s="6">
        <v>0</v>
      </c>
      <c r="AS1029" s="6">
        <v>0</v>
      </c>
      <c r="AT1029" s="138">
        <v>0</v>
      </c>
      <c r="AU1029" s="138">
        <v>0</v>
      </c>
      <c r="AV1029" s="138">
        <v>0</v>
      </c>
      <c r="AW1029" s="138">
        <v>0</v>
      </c>
      <c r="AX1029" s="138">
        <v>0</v>
      </c>
      <c r="AY1029" s="6">
        <v>36.641221374045799</v>
      </c>
      <c r="AZ1029" s="6">
        <v>0</v>
      </c>
      <c r="BA1029" s="6">
        <v>0</v>
      </c>
      <c r="BB1029" s="6">
        <v>30</v>
      </c>
      <c r="BC1029" s="6">
        <v>24</v>
      </c>
      <c r="BD1029" s="6">
        <v>17.021276595744681</v>
      </c>
      <c r="BE1029" s="6">
        <v>0</v>
      </c>
      <c r="BF1029" s="6">
        <v>0</v>
      </c>
      <c r="BG1029" s="6">
        <v>0</v>
      </c>
      <c r="BH1029" s="6">
        <v>0</v>
      </c>
      <c r="BI1029" s="6">
        <v>23</v>
      </c>
      <c r="BJ1029" s="6">
        <v>37.704918032786885</v>
      </c>
      <c r="BK1029" s="6">
        <v>3</v>
      </c>
    </row>
    <row r="1030" spans="1:63" x14ac:dyDescent="0.35">
      <c r="A1030" s="28">
        <v>1024</v>
      </c>
      <c r="C1030" s="18" t="s">
        <v>10</v>
      </c>
      <c r="D1030" s="15">
        <v>105</v>
      </c>
      <c r="E1030" s="19">
        <v>0</v>
      </c>
      <c r="F1030" s="19">
        <v>21</v>
      </c>
      <c r="G1030" s="19">
        <v>5</v>
      </c>
      <c r="H1030" s="19">
        <v>36</v>
      </c>
      <c r="I1030" s="19">
        <v>46</v>
      </c>
      <c r="J1030" s="20">
        <v>53.333333333333336</v>
      </c>
      <c r="K1030" s="20">
        <v>3</v>
      </c>
      <c r="L1030" s="20">
        <v>15.789473684210526</v>
      </c>
      <c r="M1030" s="19">
        <v>0</v>
      </c>
      <c r="N1030" s="20">
        <v>0</v>
      </c>
      <c r="O1030" s="20">
        <v>9</v>
      </c>
      <c r="P1030" s="20">
        <v>100</v>
      </c>
      <c r="Q1030" s="20">
        <v>22.222222222222221</v>
      </c>
      <c r="R1030" s="19">
        <v>0</v>
      </c>
      <c r="S1030" s="20">
        <v>0</v>
      </c>
      <c r="T1030" s="19">
        <v>0</v>
      </c>
      <c r="U1030" s="20">
        <v>0</v>
      </c>
      <c r="V1030" s="19">
        <v>0</v>
      </c>
      <c r="W1030" s="20">
        <v>0</v>
      </c>
      <c r="X1030" s="19">
        <v>0</v>
      </c>
      <c r="Y1030" s="20">
        <v>0</v>
      </c>
      <c r="Z1030" s="20">
        <v>0</v>
      </c>
      <c r="AA1030" s="20">
        <v>100</v>
      </c>
      <c r="AB1030" s="19">
        <v>0</v>
      </c>
      <c r="AC1030" s="20">
        <v>0</v>
      </c>
      <c r="AD1030" s="20">
        <v>54.166666666666664</v>
      </c>
      <c r="AE1030" s="20">
        <v>68.421052631578945</v>
      </c>
      <c r="AF1030" s="20">
        <v>0</v>
      </c>
      <c r="AG1030" s="20">
        <v>61.111111111111114</v>
      </c>
      <c r="AH1030" s="20">
        <v>25</v>
      </c>
      <c r="AI1030" s="20">
        <v>50</v>
      </c>
      <c r="AJ1030" s="3">
        <v>530</v>
      </c>
      <c r="AK1030" s="6">
        <v>0</v>
      </c>
      <c r="AL1030" s="6">
        <v>74</v>
      </c>
      <c r="AM1030" s="6">
        <v>0</v>
      </c>
      <c r="AN1030" s="6">
        <v>16</v>
      </c>
      <c r="AO1030" s="6">
        <v>0</v>
      </c>
      <c r="AP1030" s="6">
        <v>0</v>
      </c>
      <c r="AQ1030" s="6">
        <v>11</v>
      </c>
      <c r="AR1030" s="6">
        <v>6</v>
      </c>
      <c r="AS1030" s="6">
        <v>6</v>
      </c>
      <c r="AT1030" s="138">
        <v>0</v>
      </c>
      <c r="AU1030" s="138">
        <v>0</v>
      </c>
      <c r="AV1030" s="138">
        <v>0</v>
      </c>
      <c r="AW1030" s="138">
        <v>4</v>
      </c>
      <c r="AX1030" s="138">
        <v>4</v>
      </c>
      <c r="AY1030" s="6">
        <v>56.730769230769226</v>
      </c>
      <c r="AZ1030" s="6">
        <v>0</v>
      </c>
      <c r="BA1030" s="6">
        <v>0</v>
      </c>
      <c r="BB1030" s="6">
        <v>18</v>
      </c>
      <c r="BC1030" s="6">
        <v>16</v>
      </c>
      <c r="BD1030" s="6">
        <v>15.53398058252427</v>
      </c>
      <c r="BE1030" s="6">
        <v>0</v>
      </c>
      <c r="BF1030" s="6">
        <v>0</v>
      </c>
      <c r="BG1030" s="6">
        <v>0</v>
      </c>
      <c r="BH1030" s="6">
        <v>0</v>
      </c>
      <c r="BI1030" s="6">
        <v>11</v>
      </c>
      <c r="BJ1030" s="6">
        <v>23.404255319148938</v>
      </c>
      <c r="BK1030" s="6">
        <v>5</v>
      </c>
    </row>
    <row r="1031" spans="1:63" x14ac:dyDescent="0.35">
      <c r="A1031" s="28">
        <v>1025</v>
      </c>
      <c r="C1031" s="18" t="s">
        <v>277</v>
      </c>
      <c r="D1031" s="15">
        <v>374</v>
      </c>
      <c r="E1031" s="19">
        <v>3</v>
      </c>
      <c r="F1031" s="19">
        <v>26</v>
      </c>
      <c r="G1031" s="19">
        <v>85</v>
      </c>
      <c r="H1031" s="19">
        <v>256</v>
      </c>
      <c r="I1031" s="19">
        <v>0</v>
      </c>
      <c r="J1031" s="20">
        <v>54.81283422459893</v>
      </c>
      <c r="K1031" s="20">
        <v>67</v>
      </c>
      <c r="L1031" s="20">
        <v>33.004926108374384</v>
      </c>
      <c r="M1031" s="19">
        <v>11</v>
      </c>
      <c r="N1031" s="20">
        <v>26.190476190476193</v>
      </c>
      <c r="O1031" s="20">
        <v>64</v>
      </c>
      <c r="P1031" s="20">
        <v>91.935483870967744</v>
      </c>
      <c r="Q1031" s="20">
        <v>36.807817589576544</v>
      </c>
      <c r="R1031" s="19">
        <v>16</v>
      </c>
      <c r="S1031" s="20">
        <v>30.76923076923077</v>
      </c>
      <c r="T1031" s="19">
        <v>0</v>
      </c>
      <c r="U1031" s="20">
        <v>0</v>
      </c>
      <c r="V1031" s="19">
        <v>15</v>
      </c>
      <c r="W1031" s="118">
        <v>34.883720930232556</v>
      </c>
      <c r="X1031" s="118">
        <v>16</v>
      </c>
      <c r="Y1031" s="118">
        <v>27.586206896551722</v>
      </c>
      <c r="Z1031" s="20">
        <v>35.359116022099442</v>
      </c>
      <c r="AA1031" s="20">
        <v>7.1823204419889501</v>
      </c>
      <c r="AB1031" s="19">
        <v>60</v>
      </c>
      <c r="AC1031" s="20">
        <v>36.363636363636367</v>
      </c>
      <c r="AD1031" s="20">
        <v>42.477876106194692</v>
      </c>
      <c r="AE1031" s="20">
        <v>26.666666666666668</v>
      </c>
      <c r="AF1031" s="20">
        <v>24.444444444444443</v>
      </c>
      <c r="AG1031" s="20">
        <v>36.734693877551024</v>
      </c>
      <c r="AH1031" s="20">
        <v>28.125</v>
      </c>
      <c r="AI1031" s="20">
        <v>12.5</v>
      </c>
      <c r="AJ1031" s="3">
        <v>274.74489795918367</v>
      </c>
      <c r="AK1031" s="6">
        <v>0</v>
      </c>
      <c r="AL1031" s="6">
        <v>114</v>
      </c>
      <c r="AM1031" s="6">
        <v>0</v>
      </c>
      <c r="AN1031" s="6">
        <v>238</v>
      </c>
      <c r="AO1031" s="6">
        <v>0</v>
      </c>
      <c r="AP1031" s="6">
        <v>0</v>
      </c>
      <c r="AQ1031" s="6">
        <v>3</v>
      </c>
      <c r="AR1031" s="6">
        <v>87</v>
      </c>
      <c r="AS1031" s="6">
        <v>24.438202247191011</v>
      </c>
      <c r="AT1031" s="138">
        <v>24</v>
      </c>
      <c r="AU1031" s="138">
        <v>4</v>
      </c>
      <c r="AV1031" s="138">
        <v>0</v>
      </c>
      <c r="AW1031" s="138">
        <v>0</v>
      </c>
      <c r="AX1031" s="138">
        <v>28</v>
      </c>
      <c r="AY1031" s="6">
        <v>96.428571428571431</v>
      </c>
      <c r="AZ1031" s="6">
        <v>0</v>
      </c>
      <c r="BA1031" s="6">
        <v>0</v>
      </c>
      <c r="BB1031" s="6">
        <v>6</v>
      </c>
      <c r="BC1031" s="6">
        <v>53</v>
      </c>
      <c r="BD1031" s="6">
        <v>14.600550964187327</v>
      </c>
      <c r="BE1031" s="6">
        <v>11</v>
      </c>
      <c r="BF1031" s="6">
        <v>13.095238095238097</v>
      </c>
      <c r="BG1031" s="6">
        <v>41</v>
      </c>
      <c r="BH1031" s="6">
        <v>16.269841269841269</v>
      </c>
      <c r="BI1031" s="6">
        <v>0</v>
      </c>
      <c r="BJ1031" s="6">
        <v>0</v>
      </c>
      <c r="BK1031" s="6">
        <v>85</v>
      </c>
    </row>
    <row r="1032" spans="1:63" x14ac:dyDescent="0.35">
      <c r="A1032" s="28">
        <v>1026</v>
      </c>
      <c r="C1032" s="18" t="s">
        <v>1</v>
      </c>
      <c r="D1032" s="15">
        <v>69</v>
      </c>
      <c r="E1032" s="19">
        <v>0</v>
      </c>
      <c r="F1032" s="19">
        <v>0</v>
      </c>
      <c r="G1032" s="19">
        <v>0</v>
      </c>
      <c r="H1032" s="19">
        <v>58</v>
      </c>
      <c r="I1032" s="19">
        <v>8</v>
      </c>
      <c r="J1032" s="20">
        <v>60.869565217391312</v>
      </c>
      <c r="K1032" s="20">
        <v>6</v>
      </c>
      <c r="L1032" s="20">
        <v>19.35483870967742</v>
      </c>
      <c r="M1032" s="19">
        <v>0</v>
      </c>
      <c r="N1032" s="20">
        <v>0</v>
      </c>
      <c r="O1032" s="20">
        <v>9</v>
      </c>
      <c r="P1032" s="20">
        <v>100</v>
      </c>
      <c r="Q1032" s="20">
        <v>6.4516129032258061</v>
      </c>
      <c r="R1032" s="19">
        <v>0</v>
      </c>
      <c r="S1032" s="20">
        <v>0</v>
      </c>
      <c r="T1032" s="19">
        <v>0</v>
      </c>
      <c r="U1032" s="20">
        <v>0</v>
      </c>
      <c r="V1032" s="19">
        <v>0</v>
      </c>
      <c r="W1032" s="118">
        <v>0</v>
      </c>
      <c r="X1032" s="118">
        <v>0</v>
      </c>
      <c r="Y1032" s="118">
        <v>0</v>
      </c>
      <c r="Z1032" s="20">
        <v>30.434782608695656</v>
      </c>
      <c r="AA1032" s="20">
        <v>69.565217391304344</v>
      </c>
      <c r="AB1032" s="19">
        <v>9</v>
      </c>
      <c r="AC1032" s="20">
        <v>15.789473684210526</v>
      </c>
      <c r="AD1032" s="20">
        <v>80.769230769230774</v>
      </c>
      <c r="AE1032" s="20">
        <v>75.675675675675677</v>
      </c>
      <c r="AF1032" s="20">
        <v>0</v>
      </c>
      <c r="AG1032" s="20">
        <v>86.956521739130437</v>
      </c>
      <c r="AH1032" s="20">
        <v>7.6923076923076925</v>
      </c>
      <c r="AI1032" s="20">
        <v>71.794871794871796</v>
      </c>
      <c r="AJ1032" s="3">
        <v>1138.8888888888889</v>
      </c>
      <c r="AK1032" s="6">
        <v>0</v>
      </c>
      <c r="AL1032" s="6">
        <v>24</v>
      </c>
      <c r="AM1032" s="6">
        <v>13</v>
      </c>
      <c r="AN1032" s="6">
        <v>7</v>
      </c>
      <c r="AO1032" s="6">
        <v>0</v>
      </c>
      <c r="AP1032" s="6">
        <v>0</v>
      </c>
      <c r="AQ1032" s="6">
        <v>27</v>
      </c>
      <c r="AR1032" s="6">
        <v>5</v>
      </c>
      <c r="AS1032" s="6">
        <v>8.064516129032258</v>
      </c>
      <c r="AT1032" s="138">
        <v>0</v>
      </c>
      <c r="AU1032" s="138">
        <v>0</v>
      </c>
      <c r="AV1032" s="138">
        <v>0</v>
      </c>
      <c r="AW1032" s="138">
        <v>0</v>
      </c>
      <c r="AX1032" s="138">
        <v>0</v>
      </c>
      <c r="AY1032" s="6">
        <v>45.762711864406782</v>
      </c>
      <c r="AZ1032" s="6">
        <v>0</v>
      </c>
      <c r="BA1032" s="6">
        <v>0</v>
      </c>
      <c r="BB1032" s="6">
        <v>4</v>
      </c>
      <c r="BC1032" s="6">
        <v>0</v>
      </c>
      <c r="BD1032" s="6">
        <v>0</v>
      </c>
      <c r="BE1032" s="6">
        <v>0</v>
      </c>
      <c r="BF1032" s="6">
        <v>0</v>
      </c>
      <c r="BG1032" s="6">
        <v>0</v>
      </c>
      <c r="BH1032" s="6">
        <v>0</v>
      </c>
      <c r="BI1032" s="6">
        <v>0</v>
      </c>
      <c r="BJ1032" s="6">
        <v>0</v>
      </c>
      <c r="BK1032" s="6">
        <v>0</v>
      </c>
    </row>
    <row r="1033" spans="1:63" x14ac:dyDescent="0.35">
      <c r="A1033" s="28">
        <v>1027</v>
      </c>
      <c r="C1033" s="18" t="s">
        <v>7</v>
      </c>
      <c r="D1033" s="15">
        <v>1131</v>
      </c>
      <c r="E1033" s="19">
        <v>3</v>
      </c>
      <c r="F1033" s="19">
        <v>4</v>
      </c>
      <c r="G1033" s="19">
        <v>6</v>
      </c>
      <c r="H1033" s="19">
        <v>260</v>
      </c>
      <c r="I1033" s="19">
        <v>855</v>
      </c>
      <c r="J1033" s="20">
        <v>56.145004420866485</v>
      </c>
      <c r="K1033" s="20">
        <v>3</v>
      </c>
      <c r="L1033" s="20">
        <v>6.5217391304347823</v>
      </c>
      <c r="M1033" s="19">
        <v>0</v>
      </c>
      <c r="N1033" s="20">
        <v>0</v>
      </c>
      <c r="O1033" s="20">
        <v>139</v>
      </c>
      <c r="P1033" s="20">
        <v>85.106382978723403</v>
      </c>
      <c r="Q1033" s="20">
        <v>74.768089053803351</v>
      </c>
      <c r="R1033" s="19">
        <v>0</v>
      </c>
      <c r="S1033" s="20">
        <v>0</v>
      </c>
      <c r="T1033" s="19">
        <v>6</v>
      </c>
      <c r="U1033" s="20">
        <v>100</v>
      </c>
      <c r="V1033" s="19">
        <v>0</v>
      </c>
      <c r="W1033" s="118">
        <v>0</v>
      </c>
      <c r="X1033" s="118">
        <v>6</v>
      </c>
      <c r="Y1033" s="118">
        <v>100</v>
      </c>
      <c r="Z1033" s="20">
        <v>15</v>
      </c>
      <c r="AA1033" s="20">
        <v>45</v>
      </c>
      <c r="AB1033" s="19">
        <v>8</v>
      </c>
      <c r="AC1033" s="20">
        <v>4.9689440993788816</v>
      </c>
      <c r="AD1033" s="20">
        <v>62.99212598425197</v>
      </c>
      <c r="AE1033" s="20">
        <v>53.488372093023251</v>
      </c>
      <c r="AF1033" s="20">
        <v>80</v>
      </c>
      <c r="AG1033" s="20">
        <v>58.050847457627121</v>
      </c>
      <c r="AH1033" s="20">
        <v>26.114649681528661</v>
      </c>
      <c r="AI1033" s="20">
        <v>40.127388535031848</v>
      </c>
      <c r="AJ1033" s="3">
        <v>389.7106109324759</v>
      </c>
      <c r="AK1033" s="6">
        <v>0</v>
      </c>
      <c r="AL1033" s="6">
        <v>1046</v>
      </c>
      <c r="AM1033" s="6">
        <v>0</v>
      </c>
      <c r="AN1033" s="6">
        <v>3</v>
      </c>
      <c r="AO1033" s="6">
        <v>0</v>
      </c>
      <c r="AP1033" s="6">
        <v>0</v>
      </c>
      <c r="AQ1033" s="6">
        <v>47</v>
      </c>
      <c r="AR1033" s="6">
        <v>23</v>
      </c>
      <c r="AS1033" s="6">
        <v>2.1120293847566574</v>
      </c>
      <c r="AT1033" s="138">
        <v>0</v>
      </c>
      <c r="AU1033" s="138">
        <v>0</v>
      </c>
      <c r="AV1033" s="138">
        <v>0</v>
      </c>
      <c r="AW1033" s="138">
        <v>0</v>
      </c>
      <c r="AX1033" s="138">
        <v>0</v>
      </c>
      <c r="AY1033" s="6">
        <v>14.150047483380817</v>
      </c>
      <c r="AZ1033" s="6">
        <v>0</v>
      </c>
      <c r="BA1033" s="6">
        <v>0</v>
      </c>
      <c r="BB1033" s="6">
        <v>178</v>
      </c>
      <c r="BC1033" s="6">
        <v>550</v>
      </c>
      <c r="BD1033" s="6">
        <v>48.845470692717583</v>
      </c>
      <c r="BE1033" s="6">
        <v>0</v>
      </c>
      <c r="BF1033" s="6">
        <v>0</v>
      </c>
      <c r="BG1033" s="6">
        <v>34</v>
      </c>
      <c r="BH1033" s="6">
        <v>12.686567164179104</v>
      </c>
      <c r="BI1033" s="6">
        <v>517</v>
      </c>
      <c r="BJ1033" s="6">
        <v>60.966981132075468</v>
      </c>
      <c r="BK1033" s="6">
        <v>6</v>
      </c>
    </row>
    <row r="1034" spans="1:63" x14ac:dyDescent="0.35">
      <c r="A1034" s="28">
        <v>1028</v>
      </c>
      <c r="C1034" s="18" t="s">
        <v>278</v>
      </c>
      <c r="D1034" s="15">
        <v>303</v>
      </c>
      <c r="E1034" s="19">
        <v>4</v>
      </c>
      <c r="F1034" s="19">
        <v>12</v>
      </c>
      <c r="G1034" s="19">
        <v>37</v>
      </c>
      <c r="H1034" s="19">
        <v>232</v>
      </c>
      <c r="I1034" s="19">
        <v>26</v>
      </c>
      <c r="J1034" s="20">
        <v>59.405940594059402</v>
      </c>
      <c r="K1034" s="20">
        <v>9</v>
      </c>
      <c r="L1034" s="20">
        <v>5.0847457627118651</v>
      </c>
      <c r="M1034" s="19">
        <v>0</v>
      </c>
      <c r="N1034" s="20">
        <v>0</v>
      </c>
      <c r="O1034" s="20">
        <v>8</v>
      </c>
      <c r="P1034" s="20">
        <v>100</v>
      </c>
      <c r="Q1034" s="20">
        <v>7.7192982456140351</v>
      </c>
      <c r="R1034" s="19">
        <v>0</v>
      </c>
      <c r="S1034" s="20">
        <v>0</v>
      </c>
      <c r="T1034" s="19">
        <v>0</v>
      </c>
      <c r="U1034" s="20">
        <v>0</v>
      </c>
      <c r="V1034" s="19">
        <v>0</v>
      </c>
      <c r="W1034" s="118">
        <v>0</v>
      </c>
      <c r="X1034" s="118">
        <v>0</v>
      </c>
      <c r="Y1034" s="118">
        <v>0</v>
      </c>
      <c r="Z1034" s="20">
        <v>10.344827586206897</v>
      </c>
      <c r="AA1034" s="20">
        <v>79.885057471264361</v>
      </c>
      <c r="AB1034" s="19">
        <v>19</v>
      </c>
      <c r="AC1034" s="20">
        <v>7.9497907949790791</v>
      </c>
      <c r="AD1034" s="20">
        <v>89.247311827956992</v>
      </c>
      <c r="AE1034" s="20">
        <v>80.303030303030297</v>
      </c>
      <c r="AF1034" s="20">
        <v>79.069767441860463</v>
      </c>
      <c r="AG1034" s="20">
        <v>86.702127659574472</v>
      </c>
      <c r="AH1034" s="20">
        <v>10.2803738317757</v>
      </c>
      <c r="AI1034" s="20">
        <v>64.485981308411212</v>
      </c>
      <c r="AJ1034" s="3">
        <v>995.23809523809518</v>
      </c>
      <c r="AK1034" s="6">
        <v>22</v>
      </c>
      <c r="AL1034" s="6">
        <v>73</v>
      </c>
      <c r="AM1034" s="6">
        <v>3</v>
      </c>
      <c r="AN1034" s="6">
        <v>0</v>
      </c>
      <c r="AO1034" s="6">
        <v>0</v>
      </c>
      <c r="AP1034" s="6">
        <v>0</v>
      </c>
      <c r="AQ1034" s="6">
        <v>185</v>
      </c>
      <c r="AR1034" s="6">
        <v>65</v>
      </c>
      <c r="AS1034" s="6">
        <v>22.184300341296929</v>
      </c>
      <c r="AT1034" s="138">
        <v>0</v>
      </c>
      <c r="AU1034" s="138">
        <v>0</v>
      </c>
      <c r="AV1034" s="138">
        <v>2</v>
      </c>
      <c r="AW1034" s="138">
        <v>1</v>
      </c>
      <c r="AX1034" s="138">
        <v>3</v>
      </c>
      <c r="AY1034" s="6">
        <v>50.318471337579616</v>
      </c>
      <c r="AZ1034" s="6">
        <v>0</v>
      </c>
      <c r="BA1034" s="6">
        <v>0</v>
      </c>
      <c r="BB1034" s="6">
        <v>7</v>
      </c>
      <c r="BC1034" s="6">
        <v>33</v>
      </c>
      <c r="BD1034" s="6">
        <v>11.036789297658862</v>
      </c>
      <c r="BE1034" s="6">
        <v>5</v>
      </c>
      <c r="BF1034" s="6">
        <v>14.285714285714285</v>
      </c>
      <c r="BG1034" s="6">
        <v>22</v>
      </c>
      <c r="BH1034" s="6">
        <v>9.5238095238095237</v>
      </c>
      <c r="BI1034" s="6">
        <v>9</v>
      </c>
      <c r="BJ1034" s="6">
        <v>47.368421052631575</v>
      </c>
      <c r="BK1034" s="6">
        <v>37</v>
      </c>
    </row>
    <row r="1035" spans="1:63" x14ac:dyDescent="0.35">
      <c r="A1035" s="28">
        <v>1029</v>
      </c>
      <c r="C1035" s="18" t="s">
        <v>23</v>
      </c>
      <c r="D1035" s="15">
        <v>639</v>
      </c>
      <c r="E1035" s="19">
        <v>26</v>
      </c>
      <c r="F1035" s="19">
        <v>42</v>
      </c>
      <c r="G1035" s="19">
        <v>52</v>
      </c>
      <c r="H1035" s="19">
        <v>512</v>
      </c>
      <c r="I1035" s="19">
        <v>41</v>
      </c>
      <c r="J1035" s="20">
        <v>46.009389671361504</v>
      </c>
      <c r="K1035" s="20">
        <v>29</v>
      </c>
      <c r="L1035" s="20">
        <v>6.6210045662100452</v>
      </c>
      <c r="M1035" s="19">
        <v>5</v>
      </c>
      <c r="N1035" s="20">
        <v>15.625</v>
      </c>
      <c r="O1035" s="20">
        <v>10</v>
      </c>
      <c r="P1035" s="20">
        <v>70</v>
      </c>
      <c r="Q1035" s="20">
        <v>1.5463917525773196</v>
      </c>
      <c r="R1035" s="19">
        <v>0</v>
      </c>
      <c r="S1035" s="20">
        <v>0</v>
      </c>
      <c r="T1035" s="19">
        <v>0</v>
      </c>
      <c r="U1035" s="20">
        <v>0</v>
      </c>
      <c r="V1035" s="19">
        <v>0</v>
      </c>
      <c r="W1035" s="20">
        <v>0</v>
      </c>
      <c r="X1035" s="19">
        <v>5</v>
      </c>
      <c r="Y1035" s="20">
        <v>9.433962264150944</v>
      </c>
      <c r="Z1035" s="20">
        <v>9.1334894613583142</v>
      </c>
      <c r="AA1035" s="20">
        <v>82.435597189695557</v>
      </c>
      <c r="AB1035" s="19">
        <v>54</v>
      </c>
      <c r="AC1035" s="20">
        <v>11.180124223602485</v>
      </c>
      <c r="AD1035" s="20">
        <v>86.666666666666671</v>
      </c>
      <c r="AE1035" s="20">
        <v>71.689497716894977</v>
      </c>
      <c r="AF1035" s="20">
        <v>71.195652173913047</v>
      </c>
      <c r="AG1035" s="20">
        <v>85.17350157728707</v>
      </c>
      <c r="AH1035" s="20">
        <v>13.849765258215962</v>
      </c>
      <c r="AI1035" s="20">
        <v>60.798122065727696</v>
      </c>
      <c r="AJ1035" s="3">
        <v>1083.3333333333333</v>
      </c>
      <c r="AK1035" s="6">
        <v>5</v>
      </c>
      <c r="AL1035" s="6">
        <v>128</v>
      </c>
      <c r="AM1035" s="6">
        <v>316</v>
      </c>
      <c r="AN1035" s="6">
        <v>26</v>
      </c>
      <c r="AO1035" s="6">
        <v>0</v>
      </c>
      <c r="AP1035" s="6">
        <v>38</v>
      </c>
      <c r="AQ1035" s="6">
        <v>109</v>
      </c>
      <c r="AR1035" s="6">
        <v>262</v>
      </c>
      <c r="AS1035" s="6">
        <v>41.653418124006357</v>
      </c>
      <c r="AT1035" s="138">
        <v>3</v>
      </c>
      <c r="AU1035" s="138">
        <v>0</v>
      </c>
      <c r="AV1035" s="138">
        <v>6</v>
      </c>
      <c r="AW1035" s="138">
        <v>28</v>
      </c>
      <c r="AX1035" s="138">
        <v>37</v>
      </c>
      <c r="AY1035" s="6">
        <v>74.584717607973417</v>
      </c>
      <c r="AZ1035" s="6">
        <v>0</v>
      </c>
      <c r="BA1035" s="6">
        <v>0</v>
      </c>
      <c r="BB1035" s="6">
        <v>13</v>
      </c>
      <c r="BC1035" s="6">
        <v>15</v>
      </c>
      <c r="BD1035" s="6">
        <v>2.3696682464454977</v>
      </c>
      <c r="BE1035" s="6">
        <v>0</v>
      </c>
      <c r="BF1035" s="6">
        <v>0</v>
      </c>
      <c r="BG1035" s="6">
        <v>5</v>
      </c>
      <c r="BH1035" s="6">
        <v>0.98814229249011865</v>
      </c>
      <c r="BI1035" s="6">
        <v>0</v>
      </c>
      <c r="BJ1035" s="6">
        <v>0</v>
      </c>
      <c r="BK1035" s="6">
        <v>52</v>
      </c>
    </row>
    <row r="1036" spans="1:63" x14ac:dyDescent="0.35">
      <c r="A1036" s="28">
        <v>1030</v>
      </c>
      <c r="C1036" s="18" t="s">
        <v>19</v>
      </c>
      <c r="D1036" s="15">
        <v>250</v>
      </c>
      <c r="E1036" s="19">
        <v>0</v>
      </c>
      <c r="F1036" s="19">
        <v>5</v>
      </c>
      <c r="G1036" s="19">
        <v>52</v>
      </c>
      <c r="H1036" s="19">
        <v>162</v>
      </c>
      <c r="I1036" s="19">
        <v>22</v>
      </c>
      <c r="J1036" s="20">
        <v>53.2</v>
      </c>
      <c r="K1036" s="20">
        <v>7</v>
      </c>
      <c r="L1036" s="20">
        <v>5.2238805970149249</v>
      </c>
      <c r="M1036" s="19">
        <v>0</v>
      </c>
      <c r="N1036" s="20">
        <v>0</v>
      </c>
      <c r="O1036" s="20">
        <v>9</v>
      </c>
      <c r="P1036" s="20">
        <v>100</v>
      </c>
      <c r="Q1036" s="20">
        <v>7.3593073593073601</v>
      </c>
      <c r="R1036" s="19">
        <v>0</v>
      </c>
      <c r="S1036" s="20">
        <v>0</v>
      </c>
      <c r="T1036" s="19">
        <v>0</v>
      </c>
      <c r="U1036" s="20">
        <v>0</v>
      </c>
      <c r="V1036" s="19">
        <v>0</v>
      </c>
      <c r="W1036" s="118">
        <v>0</v>
      </c>
      <c r="X1036" s="118">
        <v>8</v>
      </c>
      <c r="Y1036" s="118">
        <v>21.052631578947366</v>
      </c>
      <c r="Z1036" s="20">
        <v>15.037593984962406</v>
      </c>
      <c r="AA1036" s="20">
        <v>64.661654135338338</v>
      </c>
      <c r="AB1036" s="19">
        <v>28</v>
      </c>
      <c r="AC1036" s="20">
        <v>18.666666666666668</v>
      </c>
      <c r="AD1036" s="20">
        <v>71.232876712328761</v>
      </c>
      <c r="AE1036" s="20">
        <v>60.919540229885058</v>
      </c>
      <c r="AF1036" s="20">
        <v>37.142857142857146</v>
      </c>
      <c r="AG1036" s="20">
        <v>68.503937007874015</v>
      </c>
      <c r="AH1036" s="20">
        <v>16.393442622950818</v>
      </c>
      <c r="AI1036" s="20">
        <v>50</v>
      </c>
      <c r="AJ1036" s="3">
        <v>650</v>
      </c>
      <c r="AK1036" s="6">
        <v>27</v>
      </c>
      <c r="AL1036" s="6">
        <v>112</v>
      </c>
      <c r="AM1036" s="6">
        <v>5</v>
      </c>
      <c r="AN1036" s="6">
        <v>27</v>
      </c>
      <c r="AO1036" s="6">
        <v>0</v>
      </c>
      <c r="AP1036" s="6">
        <v>0</v>
      </c>
      <c r="AQ1036" s="6">
        <v>59</v>
      </c>
      <c r="AR1036" s="6">
        <v>74</v>
      </c>
      <c r="AS1036" s="6">
        <v>30.452674897119341</v>
      </c>
      <c r="AT1036" s="138">
        <v>3</v>
      </c>
      <c r="AU1036" s="138">
        <v>0</v>
      </c>
      <c r="AV1036" s="138">
        <v>3</v>
      </c>
      <c r="AW1036" s="138">
        <v>0</v>
      </c>
      <c r="AX1036" s="138">
        <v>6</v>
      </c>
      <c r="AY1036" s="6">
        <v>60.360360360360367</v>
      </c>
      <c r="AZ1036" s="6">
        <v>0</v>
      </c>
      <c r="BA1036" s="6">
        <v>0</v>
      </c>
      <c r="BB1036" s="6">
        <v>4</v>
      </c>
      <c r="BC1036" s="6">
        <v>22</v>
      </c>
      <c r="BD1036" s="6">
        <v>9.1666666666666661</v>
      </c>
      <c r="BE1036" s="6">
        <v>6</v>
      </c>
      <c r="BF1036" s="6">
        <v>10.16949152542373</v>
      </c>
      <c r="BG1036" s="6">
        <v>9</v>
      </c>
      <c r="BH1036" s="6">
        <v>5.4216867469879517</v>
      </c>
      <c r="BI1036" s="6">
        <v>14</v>
      </c>
      <c r="BJ1036" s="6">
        <v>56.000000000000007</v>
      </c>
      <c r="BK1036" s="6">
        <v>52</v>
      </c>
    </row>
    <row r="1037" spans="1:63" x14ac:dyDescent="0.35">
      <c r="A1037" s="28">
        <v>1031</v>
      </c>
      <c r="C1037" s="18" t="s">
        <v>12</v>
      </c>
      <c r="D1037" s="15">
        <v>151</v>
      </c>
      <c r="E1037" s="19">
        <v>0</v>
      </c>
      <c r="F1037" s="19">
        <v>4</v>
      </c>
      <c r="G1037" s="19">
        <v>11</v>
      </c>
      <c r="H1037" s="19">
        <v>130</v>
      </c>
      <c r="I1037" s="19">
        <v>7</v>
      </c>
      <c r="J1037" s="20">
        <v>43.046357615894038</v>
      </c>
      <c r="K1037" s="20">
        <v>13</v>
      </c>
      <c r="L1037" s="20">
        <v>11.504424778761061</v>
      </c>
      <c r="M1037" s="19">
        <v>0</v>
      </c>
      <c r="N1037" s="20">
        <v>0</v>
      </c>
      <c r="O1037" s="20">
        <v>7</v>
      </c>
      <c r="P1037" s="20">
        <v>100</v>
      </c>
      <c r="Q1037" s="20">
        <v>7.0921985815602842</v>
      </c>
      <c r="R1037" s="19">
        <v>0</v>
      </c>
      <c r="S1037" s="20">
        <v>0</v>
      </c>
      <c r="T1037" s="19">
        <v>0</v>
      </c>
      <c r="U1037" s="20">
        <v>0</v>
      </c>
      <c r="V1037" s="19">
        <v>0</v>
      </c>
      <c r="W1037" s="118">
        <v>0</v>
      </c>
      <c r="X1037" s="118">
        <v>0</v>
      </c>
      <c r="Y1037" s="118">
        <v>0</v>
      </c>
      <c r="Z1037" s="20">
        <v>10.619469026548673</v>
      </c>
      <c r="AA1037" s="20">
        <v>72.56637168141593</v>
      </c>
      <c r="AB1037" s="19">
        <v>18</v>
      </c>
      <c r="AC1037" s="20">
        <v>16.071428571428573</v>
      </c>
      <c r="AD1037" s="20">
        <v>68.421052631578945</v>
      </c>
      <c r="AE1037" s="20">
        <v>64.912280701754383</v>
      </c>
      <c r="AF1037" s="20">
        <v>58.536585365853654</v>
      </c>
      <c r="AG1037" s="20">
        <v>75.581395348837205</v>
      </c>
      <c r="AH1037" s="20">
        <v>16.494845360824741</v>
      </c>
      <c r="AI1037" s="20">
        <v>49.484536082474229</v>
      </c>
      <c r="AJ1037" s="3">
        <v>668.75</v>
      </c>
      <c r="AK1037" s="6">
        <v>0</v>
      </c>
      <c r="AL1037" s="6">
        <v>9</v>
      </c>
      <c r="AM1037" s="6">
        <v>0</v>
      </c>
      <c r="AN1037" s="6">
        <v>30</v>
      </c>
      <c r="AO1037" s="6">
        <v>0</v>
      </c>
      <c r="AP1037" s="6">
        <v>21</v>
      </c>
      <c r="AQ1037" s="6">
        <v>66</v>
      </c>
      <c r="AR1037" s="6">
        <v>44</v>
      </c>
      <c r="AS1037" s="6">
        <v>30.136986301369863</v>
      </c>
      <c r="AT1037" s="138">
        <v>0</v>
      </c>
      <c r="AU1037" s="138">
        <v>0</v>
      </c>
      <c r="AV1037" s="138">
        <v>1</v>
      </c>
      <c r="AW1037" s="138">
        <v>7</v>
      </c>
      <c r="AX1037" s="138">
        <v>8</v>
      </c>
      <c r="AY1037" s="6">
        <v>71.942446043165461</v>
      </c>
      <c r="AZ1037" s="6">
        <v>0</v>
      </c>
      <c r="BA1037" s="6">
        <v>0</v>
      </c>
      <c r="BB1037" s="6">
        <v>5</v>
      </c>
      <c r="BC1037" s="6">
        <v>9</v>
      </c>
      <c r="BD1037" s="6">
        <v>6.1643835616438354</v>
      </c>
      <c r="BE1037" s="6">
        <v>0</v>
      </c>
      <c r="BF1037" s="6">
        <v>0</v>
      </c>
      <c r="BG1037" s="6">
        <v>7</v>
      </c>
      <c r="BH1037" s="6">
        <v>5.384615384615385</v>
      </c>
      <c r="BI1037" s="6">
        <v>3</v>
      </c>
      <c r="BJ1037" s="6">
        <v>42.857142857142854</v>
      </c>
      <c r="BK1037" s="6">
        <v>11</v>
      </c>
    </row>
    <row r="1038" spans="1:63" x14ac:dyDescent="0.35">
      <c r="A1038" s="28">
        <v>1032</v>
      </c>
      <c r="C1038" s="18" t="s">
        <v>13</v>
      </c>
      <c r="D1038" s="15">
        <v>27</v>
      </c>
      <c r="E1038" s="19">
        <v>0</v>
      </c>
      <c r="F1038" s="19">
        <v>0</v>
      </c>
      <c r="G1038" s="19">
        <v>0</v>
      </c>
      <c r="H1038" s="19">
        <v>19</v>
      </c>
      <c r="I1038" s="19">
        <v>0</v>
      </c>
      <c r="J1038" s="20">
        <v>51.851851851851848</v>
      </c>
      <c r="K1038" s="20">
        <v>0</v>
      </c>
      <c r="L1038" s="20">
        <v>0</v>
      </c>
      <c r="M1038" s="19">
        <v>0</v>
      </c>
      <c r="N1038" s="20">
        <v>0</v>
      </c>
      <c r="O1038" s="20">
        <v>0</v>
      </c>
      <c r="P1038" s="20">
        <v>0</v>
      </c>
      <c r="Q1038" s="20">
        <v>45.454545454545453</v>
      </c>
      <c r="R1038" s="19">
        <v>0</v>
      </c>
      <c r="S1038" s="20">
        <v>0</v>
      </c>
      <c r="T1038" s="19">
        <v>0</v>
      </c>
      <c r="U1038" s="20">
        <v>0</v>
      </c>
      <c r="V1038" s="19">
        <v>0</v>
      </c>
      <c r="W1038" s="20">
        <v>0</v>
      </c>
      <c r="X1038" s="19">
        <v>0</v>
      </c>
      <c r="Y1038" s="20">
        <v>0</v>
      </c>
      <c r="Z1038" s="20">
        <v>27.27272727272727</v>
      </c>
      <c r="AA1038" s="20">
        <v>0</v>
      </c>
      <c r="AB1038" s="19">
        <v>0</v>
      </c>
      <c r="AC1038" s="20">
        <v>0</v>
      </c>
      <c r="AD1038" s="20">
        <v>70</v>
      </c>
      <c r="AE1038" s="20">
        <v>0</v>
      </c>
      <c r="AF1038" s="20">
        <v>100</v>
      </c>
      <c r="AG1038" s="20">
        <v>26.666666666666668</v>
      </c>
      <c r="AH1038" s="20">
        <v>50</v>
      </c>
      <c r="AI1038" s="20">
        <v>50</v>
      </c>
      <c r="AJ1038" s="3">
        <v>362.5</v>
      </c>
      <c r="AK1038" s="6">
        <v>0</v>
      </c>
      <c r="AL1038" s="6">
        <v>3</v>
      </c>
      <c r="AM1038" s="6">
        <v>0</v>
      </c>
      <c r="AN1038" s="6">
        <v>14</v>
      </c>
      <c r="AO1038" s="6">
        <v>0</v>
      </c>
      <c r="AP1038" s="6">
        <v>0</v>
      </c>
      <c r="AQ1038" s="6">
        <v>5</v>
      </c>
      <c r="AR1038" s="6">
        <v>4</v>
      </c>
      <c r="AS1038" s="6">
        <v>17.391304347826086</v>
      </c>
      <c r="AT1038" s="138">
        <v>0</v>
      </c>
      <c r="AU1038" s="138">
        <v>0</v>
      </c>
      <c r="AV1038" s="138">
        <v>0</v>
      </c>
      <c r="AW1038" s="138">
        <v>0</v>
      </c>
      <c r="AX1038" s="138">
        <v>0</v>
      </c>
      <c r="AY1038" s="6">
        <v>100</v>
      </c>
      <c r="AZ1038" s="6">
        <v>0</v>
      </c>
      <c r="BA1038" s="6">
        <v>0</v>
      </c>
      <c r="BB1038" s="6">
        <v>0</v>
      </c>
      <c r="BC1038" s="6">
        <v>3</v>
      </c>
      <c r="BD1038" s="6">
        <v>13.043478260869565</v>
      </c>
      <c r="BE1038" s="6">
        <v>0</v>
      </c>
      <c r="BF1038" s="6">
        <v>0</v>
      </c>
      <c r="BG1038" s="6">
        <v>3</v>
      </c>
      <c r="BH1038" s="6">
        <v>12.5</v>
      </c>
      <c r="BI1038" s="6">
        <v>0</v>
      </c>
      <c r="BJ1038" s="6">
        <v>0</v>
      </c>
      <c r="BK1038" s="6">
        <v>0</v>
      </c>
    </row>
    <row r="1039" spans="1:63" x14ac:dyDescent="0.35">
      <c r="A1039" s="28">
        <v>1033</v>
      </c>
      <c r="C1039" s="18" t="s">
        <v>4</v>
      </c>
      <c r="D1039" s="15">
        <v>863</v>
      </c>
      <c r="E1039" s="19">
        <v>0</v>
      </c>
      <c r="F1039" s="19">
        <v>9</v>
      </c>
      <c r="G1039" s="19">
        <v>26</v>
      </c>
      <c r="H1039" s="19">
        <v>328</v>
      </c>
      <c r="I1039" s="19">
        <v>503</v>
      </c>
      <c r="J1039" s="20">
        <v>51.33256083429896</v>
      </c>
      <c r="K1039" s="20">
        <v>7</v>
      </c>
      <c r="L1039" s="20">
        <v>3.608247422680412</v>
      </c>
      <c r="M1039" s="19">
        <v>0</v>
      </c>
      <c r="N1039" s="20">
        <v>0</v>
      </c>
      <c r="O1039" s="20">
        <v>66</v>
      </c>
      <c r="P1039" s="20">
        <v>75.362318840579718</v>
      </c>
      <c r="Q1039" s="20">
        <v>51.297898640296658</v>
      </c>
      <c r="R1039" s="19">
        <v>0</v>
      </c>
      <c r="S1039" s="20">
        <v>0</v>
      </c>
      <c r="T1039" s="19">
        <v>0</v>
      </c>
      <c r="U1039" s="20">
        <v>0</v>
      </c>
      <c r="V1039" s="19">
        <v>0</v>
      </c>
      <c r="W1039" s="118">
        <v>0</v>
      </c>
      <c r="X1039" s="118">
        <v>0</v>
      </c>
      <c r="Y1039" s="118">
        <v>0</v>
      </c>
      <c r="Z1039" s="20">
        <v>20.224719101123593</v>
      </c>
      <c r="AA1039" s="20">
        <v>53.932584269662918</v>
      </c>
      <c r="AB1039" s="19">
        <v>14</v>
      </c>
      <c r="AC1039" s="20">
        <v>4.844290657439446</v>
      </c>
      <c r="AD1039" s="20">
        <v>79.695431472081211</v>
      </c>
      <c r="AE1039" s="20">
        <v>77.037037037037038</v>
      </c>
      <c r="AF1039" s="20">
        <v>82.608695652173907</v>
      </c>
      <c r="AG1039" s="20">
        <v>73.5</v>
      </c>
      <c r="AH1039" s="20">
        <v>22.10144927536232</v>
      </c>
      <c r="AI1039" s="20">
        <v>49.637681159420289</v>
      </c>
      <c r="AJ1039" s="3">
        <v>473.7012987012987</v>
      </c>
      <c r="AK1039" s="6">
        <v>3</v>
      </c>
      <c r="AL1039" s="6">
        <v>667</v>
      </c>
      <c r="AM1039" s="6">
        <v>0</v>
      </c>
      <c r="AN1039" s="6">
        <v>0</v>
      </c>
      <c r="AO1039" s="6">
        <v>4</v>
      </c>
      <c r="AP1039" s="6">
        <v>4</v>
      </c>
      <c r="AQ1039" s="6">
        <v>154</v>
      </c>
      <c r="AR1039" s="6">
        <v>132</v>
      </c>
      <c r="AS1039" s="6">
        <v>16</v>
      </c>
      <c r="AT1039" s="138">
        <v>2</v>
      </c>
      <c r="AU1039" s="138">
        <v>0</v>
      </c>
      <c r="AV1039" s="138">
        <v>3</v>
      </c>
      <c r="AW1039" s="138">
        <v>2</v>
      </c>
      <c r="AX1039" s="138">
        <v>7</v>
      </c>
      <c r="AY1039" s="6">
        <v>29.709228824273069</v>
      </c>
      <c r="AZ1039" s="6">
        <v>0</v>
      </c>
      <c r="BA1039" s="6">
        <v>0</v>
      </c>
      <c r="BB1039" s="6">
        <v>163</v>
      </c>
      <c r="BC1039" s="6">
        <v>192</v>
      </c>
      <c r="BD1039" s="6">
        <v>22.588235294117649</v>
      </c>
      <c r="BE1039" s="6">
        <v>0</v>
      </c>
      <c r="BF1039" s="6">
        <v>0</v>
      </c>
      <c r="BG1039" s="6">
        <v>5</v>
      </c>
      <c r="BH1039" s="6">
        <v>1.5151515151515151</v>
      </c>
      <c r="BI1039" s="6">
        <v>184</v>
      </c>
      <c r="BJ1039" s="6">
        <v>37.322515212981742</v>
      </c>
      <c r="BK1039" s="6">
        <v>26</v>
      </c>
    </row>
    <row r="1040" spans="1:63" x14ac:dyDescent="0.35">
      <c r="A1040" s="28">
        <v>1034</v>
      </c>
      <c r="C1040" s="18" t="s">
        <v>279</v>
      </c>
      <c r="D1040" s="15">
        <v>180</v>
      </c>
      <c r="E1040" s="19">
        <v>0</v>
      </c>
      <c r="F1040" s="19">
        <v>3</v>
      </c>
      <c r="G1040" s="19">
        <v>25</v>
      </c>
      <c r="H1040" s="19">
        <v>149</v>
      </c>
      <c r="I1040" s="19">
        <v>0</v>
      </c>
      <c r="J1040" s="20">
        <v>58.333333333333336</v>
      </c>
      <c r="K1040" s="20">
        <v>5</v>
      </c>
      <c r="L1040" s="20">
        <v>3.7313432835820892</v>
      </c>
      <c r="M1040" s="19">
        <v>0</v>
      </c>
      <c r="N1040" s="20">
        <v>0</v>
      </c>
      <c r="O1040" s="20">
        <v>7</v>
      </c>
      <c r="P1040" s="20">
        <v>100</v>
      </c>
      <c r="Q1040" s="20">
        <v>2.8089887640449436</v>
      </c>
      <c r="R1040" s="19">
        <v>0</v>
      </c>
      <c r="S1040" s="20">
        <v>0</v>
      </c>
      <c r="T1040" s="19">
        <v>3</v>
      </c>
      <c r="U1040" s="20">
        <v>42.857142857142854</v>
      </c>
      <c r="V1040" s="19">
        <v>0</v>
      </c>
      <c r="W1040" s="118">
        <v>0</v>
      </c>
      <c r="X1040" s="118">
        <v>8</v>
      </c>
      <c r="Y1040" s="118">
        <v>30.76923076923077</v>
      </c>
      <c r="Z1040" s="20">
        <v>21.374045801526716</v>
      </c>
      <c r="AA1040" s="20">
        <v>55.725190839694662</v>
      </c>
      <c r="AB1040" s="19">
        <v>8</v>
      </c>
      <c r="AC1040" s="20">
        <v>6.3492063492063489</v>
      </c>
      <c r="AD1040" s="20">
        <v>74.137931034482762</v>
      </c>
      <c r="AE1040" s="20">
        <v>68.75</v>
      </c>
      <c r="AF1040" s="20">
        <v>51.020408163265309</v>
      </c>
      <c r="AG1040" s="20">
        <v>80.412371134020617</v>
      </c>
      <c r="AH1040" s="20">
        <v>35.483870967741936</v>
      </c>
      <c r="AI1040" s="20">
        <v>33.064516129032256</v>
      </c>
      <c r="AJ1040" s="3">
        <v>623.52941176470586</v>
      </c>
      <c r="AK1040" s="6">
        <v>9</v>
      </c>
      <c r="AL1040" s="6">
        <v>59</v>
      </c>
      <c r="AM1040" s="6">
        <v>0</v>
      </c>
      <c r="AN1040" s="6">
        <v>0</v>
      </c>
      <c r="AO1040" s="6">
        <v>0</v>
      </c>
      <c r="AP1040" s="6">
        <v>0</v>
      </c>
      <c r="AQ1040" s="6">
        <v>100</v>
      </c>
      <c r="AR1040" s="6">
        <v>67</v>
      </c>
      <c r="AS1040" s="6">
        <v>37.430167597765362</v>
      </c>
      <c r="AT1040" s="138">
        <v>2</v>
      </c>
      <c r="AU1040" s="138">
        <v>0</v>
      </c>
      <c r="AV1040" s="138">
        <v>4</v>
      </c>
      <c r="AW1040" s="138">
        <v>1</v>
      </c>
      <c r="AX1040" s="138">
        <v>7</v>
      </c>
      <c r="AY1040" s="6">
        <v>75.862068965517238</v>
      </c>
      <c r="AZ1040" s="6">
        <v>0</v>
      </c>
      <c r="BA1040" s="6">
        <v>0</v>
      </c>
      <c r="BB1040" s="6">
        <v>0</v>
      </c>
      <c r="BC1040" s="6">
        <v>31</v>
      </c>
      <c r="BD1040" s="6">
        <v>16.939890710382514</v>
      </c>
      <c r="BE1040" s="6">
        <v>0</v>
      </c>
      <c r="BF1040" s="6">
        <v>0</v>
      </c>
      <c r="BG1040" s="6">
        <v>31</v>
      </c>
      <c r="BH1040" s="6">
        <v>20.129870129870131</v>
      </c>
      <c r="BI1040" s="6">
        <v>0</v>
      </c>
      <c r="BJ1040" s="6">
        <v>0</v>
      </c>
      <c r="BK1040" s="6">
        <v>25</v>
      </c>
    </row>
    <row r="1041" spans="1:63" x14ac:dyDescent="0.35">
      <c r="A1041" s="28">
        <v>1035</v>
      </c>
      <c r="C1041" s="18" t="s">
        <v>15</v>
      </c>
      <c r="D1041" s="15">
        <v>54</v>
      </c>
      <c r="E1041" s="19">
        <v>0</v>
      </c>
      <c r="F1041" s="19">
        <v>0</v>
      </c>
      <c r="G1041" s="19">
        <v>0</v>
      </c>
      <c r="H1041" s="19">
        <v>39</v>
      </c>
      <c r="I1041" s="19">
        <v>13</v>
      </c>
      <c r="J1041" s="20">
        <v>51.851851851851848</v>
      </c>
      <c r="K1041" s="20">
        <v>4</v>
      </c>
      <c r="L1041" s="20">
        <v>28.571428571428569</v>
      </c>
      <c r="M1041" s="19">
        <v>0</v>
      </c>
      <c r="N1041" s="20">
        <v>0</v>
      </c>
      <c r="O1041" s="20">
        <v>9</v>
      </c>
      <c r="P1041" s="20">
        <v>100</v>
      </c>
      <c r="Q1041" s="20">
        <v>40.74074074074074</v>
      </c>
      <c r="R1041" s="19">
        <v>0</v>
      </c>
      <c r="S1041" s="20">
        <v>0</v>
      </c>
      <c r="T1041" s="19">
        <v>0</v>
      </c>
      <c r="U1041" s="20">
        <v>0</v>
      </c>
      <c r="V1041" s="19">
        <v>0</v>
      </c>
      <c r="W1041" s="118">
        <v>0</v>
      </c>
      <c r="X1041" s="118">
        <v>0</v>
      </c>
      <c r="Y1041" s="118">
        <v>0</v>
      </c>
      <c r="Z1041" s="20">
        <v>29.411764705882355</v>
      </c>
      <c r="AA1041" s="20">
        <v>52.941176470588239</v>
      </c>
      <c r="AB1041" s="19">
        <v>7</v>
      </c>
      <c r="AC1041" s="20">
        <v>25.925925925925924</v>
      </c>
      <c r="AD1041" s="20">
        <v>48.148148148148145</v>
      </c>
      <c r="AE1041" s="20">
        <v>55.000000000000007</v>
      </c>
      <c r="AF1041" s="20">
        <v>0</v>
      </c>
      <c r="AG1041" s="20">
        <v>46.511627906976742</v>
      </c>
      <c r="AH1041" s="20">
        <v>38.095238095238095</v>
      </c>
      <c r="AI1041" s="20">
        <v>28.571428571428569</v>
      </c>
      <c r="AJ1041" s="3">
        <v>475</v>
      </c>
      <c r="AK1041" s="6">
        <v>0</v>
      </c>
      <c r="AL1041" s="6">
        <v>26</v>
      </c>
      <c r="AM1041" s="6">
        <v>0</v>
      </c>
      <c r="AN1041" s="6">
        <v>21</v>
      </c>
      <c r="AO1041" s="6">
        <v>0</v>
      </c>
      <c r="AP1041" s="6">
        <v>0</v>
      </c>
      <c r="AQ1041" s="6">
        <v>10</v>
      </c>
      <c r="AR1041" s="6">
        <v>3</v>
      </c>
      <c r="AS1041" s="6">
        <v>5.0847457627118651</v>
      </c>
      <c r="AT1041" s="138">
        <v>0</v>
      </c>
      <c r="AU1041" s="138">
        <v>0</v>
      </c>
      <c r="AV1041" s="138">
        <v>0</v>
      </c>
      <c r="AW1041" s="138">
        <v>0</v>
      </c>
      <c r="AX1041" s="138">
        <v>0</v>
      </c>
      <c r="AY1041" s="6">
        <v>33.333333333333329</v>
      </c>
      <c r="AZ1041" s="6">
        <v>0</v>
      </c>
      <c r="BA1041" s="6">
        <v>0</v>
      </c>
      <c r="BB1041" s="6">
        <v>6</v>
      </c>
      <c r="BC1041" s="6">
        <v>4</v>
      </c>
      <c r="BD1041" s="6">
        <v>7.4074074074074066</v>
      </c>
      <c r="BE1041" s="6">
        <v>0</v>
      </c>
      <c r="BF1041" s="6">
        <v>0</v>
      </c>
      <c r="BG1041" s="6">
        <v>4</v>
      </c>
      <c r="BH1041" s="6">
        <v>10</v>
      </c>
      <c r="BI1041" s="6">
        <v>7</v>
      </c>
      <c r="BJ1041" s="6">
        <v>35</v>
      </c>
      <c r="BK1041" s="6">
        <v>0</v>
      </c>
    </row>
    <row r="1042" spans="1:63" x14ac:dyDescent="0.35">
      <c r="A1042" s="28">
        <v>1036</v>
      </c>
      <c r="C1042" s="18" t="s">
        <v>135</v>
      </c>
      <c r="D1042" s="15">
        <v>89</v>
      </c>
      <c r="E1042" s="19">
        <v>0</v>
      </c>
      <c r="F1042" s="19">
        <v>0</v>
      </c>
      <c r="G1042" s="19">
        <v>7</v>
      </c>
      <c r="H1042" s="19">
        <v>63</v>
      </c>
      <c r="I1042" s="19">
        <v>18</v>
      </c>
      <c r="J1042" s="20">
        <v>53.932584269662918</v>
      </c>
      <c r="K1042" s="20">
        <v>0</v>
      </c>
      <c r="L1042" s="20">
        <v>0</v>
      </c>
      <c r="M1042" s="19">
        <v>0</v>
      </c>
      <c r="N1042" s="20">
        <v>0</v>
      </c>
      <c r="O1042" s="20">
        <v>12</v>
      </c>
      <c r="P1042" s="20">
        <v>100</v>
      </c>
      <c r="Q1042" s="20">
        <v>41.17647058823529</v>
      </c>
      <c r="R1042" s="19">
        <v>0</v>
      </c>
      <c r="S1042" s="20">
        <v>0</v>
      </c>
      <c r="T1042" s="19">
        <v>0</v>
      </c>
      <c r="U1042" s="20">
        <v>0</v>
      </c>
      <c r="V1042" s="19">
        <v>0</v>
      </c>
      <c r="W1042" s="118">
        <v>0</v>
      </c>
      <c r="X1042" s="118">
        <v>0</v>
      </c>
      <c r="Y1042" s="118">
        <v>0</v>
      </c>
      <c r="Z1042" s="20">
        <v>0</v>
      </c>
      <c r="AA1042" s="20">
        <v>68.181818181818173</v>
      </c>
      <c r="AB1042" s="19">
        <v>8</v>
      </c>
      <c r="AC1042" s="20">
        <v>19.512195121951219</v>
      </c>
      <c r="AD1042" s="20">
        <v>31.03448275862069</v>
      </c>
      <c r="AE1042" s="20">
        <v>55.555555555555557</v>
      </c>
      <c r="AF1042" s="20">
        <v>0</v>
      </c>
      <c r="AG1042" s="20">
        <v>48.387096774193552</v>
      </c>
      <c r="AH1042" s="20">
        <v>23.333333333333332</v>
      </c>
      <c r="AI1042" s="20">
        <v>50</v>
      </c>
      <c r="AJ1042" s="3">
        <v>436.36363636363637</v>
      </c>
      <c r="AK1042" s="6">
        <v>0</v>
      </c>
      <c r="AL1042" s="6">
        <v>51</v>
      </c>
      <c r="AM1042" s="6">
        <v>0</v>
      </c>
      <c r="AN1042" s="6">
        <v>17</v>
      </c>
      <c r="AO1042" s="6">
        <v>0</v>
      </c>
      <c r="AP1042" s="6">
        <v>0</v>
      </c>
      <c r="AQ1042" s="6">
        <v>17</v>
      </c>
      <c r="AR1042" s="6">
        <v>0</v>
      </c>
      <c r="AS1042" s="6">
        <v>0</v>
      </c>
      <c r="AT1042" s="138">
        <v>0</v>
      </c>
      <c r="AU1042" s="138">
        <v>0</v>
      </c>
      <c r="AV1042" s="138">
        <v>0</v>
      </c>
      <c r="AW1042" s="138">
        <v>0</v>
      </c>
      <c r="AX1042" s="138">
        <v>0</v>
      </c>
      <c r="AY1042" s="6">
        <v>40.476190476190474</v>
      </c>
      <c r="AZ1042" s="6">
        <v>0</v>
      </c>
      <c r="BA1042" s="6">
        <v>0</v>
      </c>
      <c r="BB1042" s="6">
        <v>10</v>
      </c>
      <c r="BC1042" s="6">
        <v>20</v>
      </c>
      <c r="BD1042" s="6">
        <v>23.52941176470588</v>
      </c>
      <c r="BE1042" s="6">
        <v>0</v>
      </c>
      <c r="BF1042" s="6">
        <v>0</v>
      </c>
      <c r="BG1042" s="6">
        <v>13</v>
      </c>
      <c r="BH1042" s="6">
        <v>20</v>
      </c>
      <c r="BI1042" s="6">
        <v>6</v>
      </c>
      <c r="BJ1042" s="6">
        <v>30</v>
      </c>
      <c r="BK1042" s="6">
        <v>7</v>
      </c>
    </row>
    <row r="1043" spans="1:63" x14ac:dyDescent="0.35">
      <c r="A1043" s="28">
        <v>1037</v>
      </c>
      <c r="C1043" s="18" t="s">
        <v>20</v>
      </c>
      <c r="D1043" s="15">
        <v>742</v>
      </c>
      <c r="E1043" s="19">
        <v>7</v>
      </c>
      <c r="F1043" s="19">
        <v>15</v>
      </c>
      <c r="G1043" s="19">
        <v>100</v>
      </c>
      <c r="H1043" s="19">
        <v>550</v>
      </c>
      <c r="I1043" s="19">
        <v>71</v>
      </c>
      <c r="J1043" s="20">
        <v>55.660377358490564</v>
      </c>
      <c r="K1043" s="20">
        <v>13</v>
      </c>
      <c r="L1043" s="20">
        <v>3.3419023136246784</v>
      </c>
      <c r="M1043" s="19">
        <v>0</v>
      </c>
      <c r="N1043" s="20">
        <v>0</v>
      </c>
      <c r="O1043" s="20">
        <v>23</v>
      </c>
      <c r="P1043" s="20">
        <v>100</v>
      </c>
      <c r="Q1043" s="20">
        <v>5.524079320113314</v>
      </c>
      <c r="R1043" s="19">
        <v>5</v>
      </c>
      <c r="S1043" s="20">
        <v>6.5789473684210522</v>
      </c>
      <c r="T1043" s="19">
        <v>4</v>
      </c>
      <c r="U1043" s="20">
        <v>9.7560975609756095</v>
      </c>
      <c r="V1043" s="19">
        <v>0</v>
      </c>
      <c r="W1043" s="20">
        <v>0</v>
      </c>
      <c r="X1043" s="19">
        <v>4</v>
      </c>
      <c r="Y1043" s="20">
        <v>5.2631578947368416</v>
      </c>
      <c r="Z1043" s="20">
        <v>9.2307692307692317</v>
      </c>
      <c r="AA1043" s="20">
        <v>83.07692307692308</v>
      </c>
      <c r="AB1043" s="19">
        <v>31</v>
      </c>
      <c r="AC1043" s="20">
        <v>5.9047619047619051</v>
      </c>
      <c r="AD1043" s="20">
        <v>87.5</v>
      </c>
      <c r="AE1043" s="20">
        <v>81.012658227848107</v>
      </c>
      <c r="AF1043" s="20">
        <v>61.428571428571431</v>
      </c>
      <c r="AG1043" s="20">
        <v>87.36616702355461</v>
      </c>
      <c r="AH1043" s="20">
        <v>5.0526315789473681</v>
      </c>
      <c r="AI1043" s="20">
        <v>72.421052631578959</v>
      </c>
      <c r="AJ1043" s="3">
        <v>1116.3194444444443</v>
      </c>
      <c r="AK1043" s="6">
        <v>169</v>
      </c>
      <c r="AL1043" s="6">
        <v>210</v>
      </c>
      <c r="AM1043" s="6">
        <v>18</v>
      </c>
      <c r="AN1043" s="6">
        <v>35</v>
      </c>
      <c r="AO1043" s="6">
        <v>0</v>
      </c>
      <c r="AP1043" s="6">
        <v>8</v>
      </c>
      <c r="AQ1043" s="6">
        <v>252</v>
      </c>
      <c r="AR1043" s="6">
        <v>155</v>
      </c>
      <c r="AS1043" s="6">
        <v>21.557719054242003</v>
      </c>
      <c r="AT1043" s="138">
        <v>0</v>
      </c>
      <c r="AU1043" s="138">
        <v>0</v>
      </c>
      <c r="AV1043" s="138">
        <v>6</v>
      </c>
      <c r="AW1043" s="138">
        <v>6</v>
      </c>
      <c r="AX1043" s="138">
        <v>12</v>
      </c>
      <c r="AY1043" s="6">
        <v>44.41340782122905</v>
      </c>
      <c r="AZ1043" s="6">
        <v>0</v>
      </c>
      <c r="BA1043" s="6">
        <v>0</v>
      </c>
      <c r="BB1043" s="6">
        <v>30</v>
      </c>
      <c r="BC1043" s="6">
        <v>35</v>
      </c>
      <c r="BD1043" s="6">
        <v>4.7233468286099871</v>
      </c>
      <c r="BE1043" s="6">
        <v>8</v>
      </c>
      <c r="BF1043" s="6">
        <v>7.8431372549019605</v>
      </c>
      <c r="BG1043" s="6">
        <v>14</v>
      </c>
      <c r="BH1043" s="6">
        <v>2.5500910746812386</v>
      </c>
      <c r="BI1043" s="6">
        <v>16</v>
      </c>
      <c r="BJ1043" s="6">
        <v>21.052631578947366</v>
      </c>
      <c r="BK1043" s="6">
        <v>100</v>
      </c>
    </row>
    <row r="1044" spans="1:63" x14ac:dyDescent="0.35">
      <c r="A1044" s="28">
        <v>1038</v>
      </c>
      <c r="C1044" s="18" t="s">
        <v>29</v>
      </c>
      <c r="D1044" s="15">
        <v>67</v>
      </c>
      <c r="E1044" s="19">
        <v>0</v>
      </c>
      <c r="F1044" s="19">
        <v>0</v>
      </c>
      <c r="G1044" s="19">
        <v>7</v>
      </c>
      <c r="H1044" s="19">
        <v>57</v>
      </c>
      <c r="I1044" s="19">
        <v>3</v>
      </c>
      <c r="J1044" s="20">
        <v>49.253731343283583</v>
      </c>
      <c r="K1044" s="20">
        <v>3</v>
      </c>
      <c r="L1044" s="20">
        <v>6.9767441860465116</v>
      </c>
      <c r="M1044" s="19">
        <v>0</v>
      </c>
      <c r="N1044" s="20">
        <v>0</v>
      </c>
      <c r="O1044" s="20">
        <v>0</v>
      </c>
      <c r="P1044" s="20">
        <v>0</v>
      </c>
      <c r="Q1044" s="20">
        <v>14.084507042253522</v>
      </c>
      <c r="R1044" s="19">
        <v>0</v>
      </c>
      <c r="S1044" s="20">
        <v>0</v>
      </c>
      <c r="T1044" s="19">
        <v>0</v>
      </c>
      <c r="U1044" s="20">
        <v>0</v>
      </c>
      <c r="V1044" s="19">
        <v>0</v>
      </c>
      <c r="W1044" s="20">
        <v>0</v>
      </c>
      <c r="X1044" s="19">
        <v>0</v>
      </c>
      <c r="Y1044" s="20">
        <v>0</v>
      </c>
      <c r="Z1044" s="20">
        <v>25.641025641025639</v>
      </c>
      <c r="AA1044" s="20">
        <v>64.102564102564102</v>
      </c>
      <c r="AB1044" s="19">
        <v>0</v>
      </c>
      <c r="AC1044" s="20">
        <v>0</v>
      </c>
      <c r="AD1044" s="20">
        <v>100</v>
      </c>
      <c r="AE1044" s="20">
        <v>78.260869565217391</v>
      </c>
      <c r="AF1044" s="20">
        <v>100</v>
      </c>
      <c r="AG1044" s="20">
        <v>84.782608695652172</v>
      </c>
      <c r="AH1044" s="20">
        <v>20</v>
      </c>
      <c r="AI1044" s="20">
        <v>53.333333333333336</v>
      </c>
      <c r="AJ1044" s="3">
        <v>985.71428571428578</v>
      </c>
      <c r="AK1044" s="6">
        <v>0</v>
      </c>
      <c r="AL1044" s="6">
        <v>36</v>
      </c>
      <c r="AM1044" s="6">
        <v>4</v>
      </c>
      <c r="AN1044" s="6">
        <v>0</v>
      </c>
      <c r="AO1044" s="6">
        <v>0</v>
      </c>
      <c r="AP1044" s="6">
        <v>0</v>
      </c>
      <c r="AQ1044" s="6">
        <v>23</v>
      </c>
      <c r="AR1044" s="6">
        <v>9</v>
      </c>
      <c r="AS1044" s="6">
        <v>13.846153846153847</v>
      </c>
      <c r="AT1044" s="138">
        <v>0</v>
      </c>
      <c r="AU1044" s="138">
        <v>0</v>
      </c>
      <c r="AV1044" s="138">
        <v>1</v>
      </c>
      <c r="AW1044" s="138">
        <v>1</v>
      </c>
      <c r="AX1044" s="138">
        <v>2</v>
      </c>
      <c r="AY1044" s="6">
        <v>66.071428571428569</v>
      </c>
      <c r="AZ1044" s="6">
        <v>0</v>
      </c>
      <c r="BA1044" s="6">
        <v>0</v>
      </c>
      <c r="BB1044" s="6">
        <v>4</v>
      </c>
      <c r="BC1044" s="6">
        <v>4</v>
      </c>
      <c r="BD1044" s="6">
        <v>5.9701492537313428</v>
      </c>
      <c r="BE1044" s="6">
        <v>0</v>
      </c>
      <c r="BF1044" s="6">
        <v>0</v>
      </c>
      <c r="BG1044" s="6">
        <v>0</v>
      </c>
      <c r="BH1044" s="6">
        <v>0</v>
      </c>
      <c r="BI1044" s="6">
        <v>4</v>
      </c>
      <c r="BJ1044" s="6">
        <v>44.444444444444443</v>
      </c>
      <c r="BK1044" s="6">
        <v>7</v>
      </c>
    </row>
    <row r="1045" spans="1:63" x14ac:dyDescent="0.35">
      <c r="A1045" s="28">
        <v>1039</v>
      </c>
      <c r="C1045" s="18" t="s">
        <v>24</v>
      </c>
      <c r="D1045" s="15">
        <v>72</v>
      </c>
      <c r="E1045" s="19">
        <v>4</v>
      </c>
      <c r="F1045" s="19">
        <v>9</v>
      </c>
      <c r="G1045" s="19">
        <v>11</v>
      </c>
      <c r="H1045" s="19">
        <v>46</v>
      </c>
      <c r="I1045" s="19">
        <v>0</v>
      </c>
      <c r="J1045" s="20">
        <v>29.166666666666668</v>
      </c>
      <c r="K1045" s="20">
        <v>0</v>
      </c>
      <c r="L1045" s="20">
        <v>0</v>
      </c>
      <c r="M1045" s="19">
        <v>0</v>
      </c>
      <c r="N1045" s="20">
        <v>0</v>
      </c>
      <c r="O1045" s="20">
        <v>0</v>
      </c>
      <c r="P1045" s="20">
        <v>0</v>
      </c>
      <c r="Q1045" s="20">
        <v>9.67741935483871</v>
      </c>
      <c r="R1045" s="19">
        <v>0</v>
      </c>
      <c r="S1045" s="20">
        <v>0</v>
      </c>
      <c r="T1045" s="19">
        <v>0</v>
      </c>
      <c r="U1045" s="20">
        <v>0</v>
      </c>
      <c r="V1045" s="19">
        <v>0</v>
      </c>
      <c r="W1045" s="20">
        <v>0</v>
      </c>
      <c r="X1045" s="19">
        <v>0</v>
      </c>
      <c r="Y1045" s="20">
        <v>0</v>
      </c>
      <c r="Z1045" s="20">
        <v>7.6923076923076925</v>
      </c>
      <c r="AA1045" s="20">
        <v>74.358974358974365</v>
      </c>
      <c r="AB1045" s="19">
        <v>0</v>
      </c>
      <c r="AC1045" s="20">
        <v>0</v>
      </c>
      <c r="AD1045" s="20">
        <v>87.878787878787875</v>
      </c>
      <c r="AE1045" s="20">
        <v>38.888888888888893</v>
      </c>
      <c r="AF1045" s="20">
        <v>52</v>
      </c>
      <c r="AG1045" s="20">
        <v>86.36363636363636</v>
      </c>
      <c r="AH1045" s="20">
        <v>36.84210526315789</v>
      </c>
      <c r="AI1045" s="20">
        <v>28.947368421052634</v>
      </c>
      <c r="AJ1045" s="3">
        <v>483.33333333333337</v>
      </c>
      <c r="AK1045" s="6">
        <v>0</v>
      </c>
      <c r="AL1045" s="6">
        <v>8</v>
      </c>
      <c r="AM1045" s="6">
        <v>0</v>
      </c>
      <c r="AN1045" s="6">
        <v>55</v>
      </c>
      <c r="AO1045" s="6">
        <v>0</v>
      </c>
      <c r="AP1045" s="6">
        <v>0</v>
      </c>
      <c r="AQ1045" s="6">
        <v>0</v>
      </c>
      <c r="AR1045" s="6">
        <v>30</v>
      </c>
      <c r="AS1045" s="6">
        <v>47.619047619047613</v>
      </c>
      <c r="AT1045" s="138">
        <v>0</v>
      </c>
      <c r="AU1045" s="138">
        <v>0</v>
      </c>
      <c r="AV1045" s="138">
        <v>2</v>
      </c>
      <c r="AW1045" s="138">
        <v>4</v>
      </c>
      <c r="AX1045" s="138">
        <v>6</v>
      </c>
      <c r="AY1045" s="6">
        <v>93.442622950819683</v>
      </c>
      <c r="AZ1045" s="6">
        <v>0</v>
      </c>
      <c r="BA1045" s="6">
        <v>0</v>
      </c>
      <c r="BB1045" s="6">
        <v>0</v>
      </c>
      <c r="BC1045" s="6">
        <v>4</v>
      </c>
      <c r="BD1045" s="6">
        <v>5.6338028169014089</v>
      </c>
      <c r="BE1045" s="6">
        <v>0</v>
      </c>
      <c r="BF1045" s="6">
        <v>0</v>
      </c>
      <c r="BG1045" s="6">
        <v>0</v>
      </c>
      <c r="BH1045" s="6">
        <v>0</v>
      </c>
      <c r="BI1045" s="6">
        <v>0</v>
      </c>
      <c r="BJ1045" s="6">
        <v>0</v>
      </c>
      <c r="BK1045" s="6">
        <v>11</v>
      </c>
    </row>
    <row r="1046" spans="1:63" x14ac:dyDescent="0.35">
      <c r="A1046" s="28">
        <v>1040</v>
      </c>
      <c r="C1046" s="18" t="s">
        <v>21</v>
      </c>
      <c r="D1046" s="15">
        <v>319</v>
      </c>
      <c r="E1046" s="19">
        <v>3</v>
      </c>
      <c r="F1046" s="19">
        <v>13</v>
      </c>
      <c r="G1046" s="19">
        <v>38</v>
      </c>
      <c r="H1046" s="19">
        <v>250</v>
      </c>
      <c r="I1046" s="19">
        <v>19</v>
      </c>
      <c r="J1046" s="20">
        <v>58.934169278996862</v>
      </c>
      <c r="K1046" s="20">
        <v>13</v>
      </c>
      <c r="L1046" s="20">
        <v>7.1428571428571423</v>
      </c>
      <c r="M1046" s="19">
        <v>0</v>
      </c>
      <c r="N1046" s="20">
        <v>0</v>
      </c>
      <c r="O1046" s="20">
        <v>22</v>
      </c>
      <c r="P1046" s="20">
        <v>100</v>
      </c>
      <c r="Q1046" s="20">
        <v>7.3170731707317067</v>
      </c>
      <c r="R1046" s="19">
        <v>0</v>
      </c>
      <c r="S1046" s="20">
        <v>0</v>
      </c>
      <c r="T1046" s="19">
        <v>4</v>
      </c>
      <c r="U1046" s="20">
        <v>50</v>
      </c>
      <c r="V1046" s="19">
        <v>0</v>
      </c>
      <c r="W1046" s="20">
        <v>0</v>
      </c>
      <c r="X1046" s="19">
        <v>6</v>
      </c>
      <c r="Y1046" s="20">
        <v>27.27272727272727</v>
      </c>
      <c r="Z1046" s="20">
        <v>17.415730337078653</v>
      </c>
      <c r="AA1046" s="20">
        <v>62.359550561797747</v>
      </c>
      <c r="AB1046" s="19">
        <v>14</v>
      </c>
      <c r="AC1046" s="20">
        <v>6.0344827586206895</v>
      </c>
      <c r="AD1046" s="20">
        <v>87.128712871287135</v>
      </c>
      <c r="AE1046" s="20">
        <v>75.52447552447552</v>
      </c>
      <c r="AF1046" s="20">
        <v>82.258064516129039</v>
      </c>
      <c r="AG1046" s="20">
        <v>80.232558139534888</v>
      </c>
      <c r="AH1046" s="20">
        <v>16.256157635467979</v>
      </c>
      <c r="AI1046" s="20">
        <v>55.665024630541872</v>
      </c>
      <c r="AJ1046" s="3">
        <v>915</v>
      </c>
      <c r="AK1046" s="6">
        <v>0</v>
      </c>
      <c r="AL1046" s="6">
        <v>250</v>
      </c>
      <c r="AM1046" s="6">
        <v>0</v>
      </c>
      <c r="AN1046" s="6">
        <v>4</v>
      </c>
      <c r="AO1046" s="6">
        <v>0</v>
      </c>
      <c r="AP1046" s="6">
        <v>0</v>
      </c>
      <c r="AQ1046" s="6">
        <v>48</v>
      </c>
      <c r="AR1046" s="6">
        <v>83</v>
      </c>
      <c r="AS1046" s="6">
        <v>27.302631578947366</v>
      </c>
      <c r="AT1046" s="138">
        <v>0</v>
      </c>
      <c r="AU1046" s="138">
        <v>0</v>
      </c>
      <c r="AV1046" s="138">
        <v>1</v>
      </c>
      <c r="AW1046" s="138">
        <v>1</v>
      </c>
      <c r="AX1046" s="138">
        <v>2</v>
      </c>
      <c r="AY1046" s="6">
        <v>73.333333333333329</v>
      </c>
      <c r="AZ1046" s="6">
        <v>0</v>
      </c>
      <c r="BA1046" s="6">
        <v>0</v>
      </c>
      <c r="BB1046" s="6">
        <v>9</v>
      </c>
      <c r="BC1046" s="6">
        <v>10</v>
      </c>
      <c r="BD1046" s="6">
        <v>3.1347962382445136</v>
      </c>
      <c r="BE1046" s="6">
        <v>0</v>
      </c>
      <c r="BF1046" s="6">
        <v>0</v>
      </c>
      <c r="BG1046" s="6">
        <v>0</v>
      </c>
      <c r="BH1046" s="6">
        <v>0</v>
      </c>
      <c r="BI1046" s="6">
        <v>0</v>
      </c>
      <c r="BJ1046" s="6">
        <v>0</v>
      </c>
      <c r="BK1046" s="6">
        <v>38</v>
      </c>
    </row>
    <row r="1047" spans="1:63" x14ac:dyDescent="0.35">
      <c r="A1047" s="28">
        <v>1041</v>
      </c>
      <c r="C1047" s="18" t="s">
        <v>9</v>
      </c>
      <c r="D1047" s="15">
        <v>150</v>
      </c>
      <c r="E1047" s="19">
        <v>0</v>
      </c>
      <c r="F1047" s="19">
        <v>0</v>
      </c>
      <c r="G1047" s="19">
        <v>3</v>
      </c>
      <c r="H1047" s="19">
        <v>112</v>
      </c>
      <c r="I1047" s="19">
        <v>30</v>
      </c>
      <c r="J1047" s="20">
        <v>60.666666666666671</v>
      </c>
      <c r="K1047" s="20">
        <v>4</v>
      </c>
      <c r="L1047" s="20">
        <v>5.7142857142857144</v>
      </c>
      <c r="M1047" s="19">
        <v>0</v>
      </c>
      <c r="N1047" s="20">
        <v>0</v>
      </c>
      <c r="O1047" s="20">
        <v>3</v>
      </c>
      <c r="P1047" s="20">
        <v>100</v>
      </c>
      <c r="Q1047" s="20">
        <v>8.7591240875912408</v>
      </c>
      <c r="R1047" s="19">
        <v>0</v>
      </c>
      <c r="S1047" s="20">
        <v>0</v>
      </c>
      <c r="T1047" s="19">
        <v>0</v>
      </c>
      <c r="U1047" s="20">
        <v>0</v>
      </c>
      <c r="V1047" s="19">
        <v>0</v>
      </c>
      <c r="W1047" s="20">
        <v>0</v>
      </c>
      <c r="X1047" s="19">
        <v>0</v>
      </c>
      <c r="Y1047" s="20">
        <v>0</v>
      </c>
      <c r="Z1047" s="20">
        <v>8.9552238805970141</v>
      </c>
      <c r="AA1047" s="20">
        <v>85.074626865671647</v>
      </c>
      <c r="AB1047" s="19">
        <v>8</v>
      </c>
      <c r="AC1047" s="20">
        <v>8.695652173913043</v>
      </c>
      <c r="AD1047" s="20">
        <v>71.111111111111114</v>
      </c>
      <c r="AE1047" s="20">
        <v>75</v>
      </c>
      <c r="AF1047" s="20">
        <v>100</v>
      </c>
      <c r="AG1047" s="20">
        <v>73.68421052631578</v>
      </c>
      <c r="AH1047" s="20">
        <v>22.222222222222221</v>
      </c>
      <c r="AI1047" s="20">
        <v>61.728395061728392</v>
      </c>
      <c r="AJ1047" s="3">
        <v>740</v>
      </c>
      <c r="AK1047" s="6">
        <v>0</v>
      </c>
      <c r="AL1047" s="6">
        <v>86</v>
      </c>
      <c r="AM1047" s="6">
        <v>0</v>
      </c>
      <c r="AN1047" s="6">
        <v>0</v>
      </c>
      <c r="AO1047" s="6">
        <v>9</v>
      </c>
      <c r="AP1047" s="6">
        <v>0</v>
      </c>
      <c r="AQ1047" s="6">
        <v>51</v>
      </c>
      <c r="AR1047" s="6">
        <v>18</v>
      </c>
      <c r="AS1047" s="6">
        <v>12.328767123287671</v>
      </c>
      <c r="AT1047" s="138">
        <v>0</v>
      </c>
      <c r="AU1047" s="138">
        <v>0</v>
      </c>
      <c r="AV1047" s="138">
        <v>0</v>
      </c>
      <c r="AW1047" s="138">
        <v>1</v>
      </c>
      <c r="AX1047" s="138">
        <v>1</v>
      </c>
      <c r="AY1047" s="6">
        <v>59.027777777777779</v>
      </c>
      <c r="AZ1047" s="6">
        <v>0</v>
      </c>
      <c r="BA1047" s="6">
        <v>0</v>
      </c>
      <c r="BB1047" s="6">
        <v>19</v>
      </c>
      <c r="BC1047" s="6">
        <v>12</v>
      </c>
      <c r="BD1047" s="6">
        <v>8.0536912751677843</v>
      </c>
      <c r="BE1047" s="6">
        <v>0</v>
      </c>
      <c r="BF1047" s="6">
        <v>0</v>
      </c>
      <c r="BG1047" s="6">
        <v>0</v>
      </c>
      <c r="BH1047" s="6">
        <v>0</v>
      </c>
      <c r="BI1047" s="6">
        <v>7</v>
      </c>
      <c r="BJ1047" s="6">
        <v>21.875</v>
      </c>
      <c r="BK1047" s="6">
        <v>3</v>
      </c>
    </row>
    <row r="1048" spans="1:63" x14ac:dyDescent="0.35">
      <c r="A1048" s="28">
        <v>1042</v>
      </c>
      <c r="C1048" s="18" t="s">
        <v>3</v>
      </c>
      <c r="D1048" s="15">
        <v>5</v>
      </c>
      <c r="E1048" s="19">
        <v>0</v>
      </c>
      <c r="F1048" s="19">
        <v>0</v>
      </c>
      <c r="G1048" s="19">
        <v>0</v>
      </c>
      <c r="H1048" s="19">
        <v>5</v>
      </c>
      <c r="I1048" s="19">
        <v>0</v>
      </c>
      <c r="J1048" s="20">
        <v>0</v>
      </c>
      <c r="K1048" s="20">
        <v>0</v>
      </c>
      <c r="L1048" s="20">
        <v>0</v>
      </c>
      <c r="M1048" s="19">
        <v>0</v>
      </c>
      <c r="N1048" s="20">
        <v>0</v>
      </c>
      <c r="O1048" s="20">
        <v>0</v>
      </c>
      <c r="P1048" s="20">
        <v>0</v>
      </c>
      <c r="Q1048" s="20">
        <v>0</v>
      </c>
      <c r="R1048" s="19">
        <v>0</v>
      </c>
      <c r="S1048" s="20">
        <v>0</v>
      </c>
      <c r="T1048" s="19">
        <v>0</v>
      </c>
      <c r="U1048" s="20">
        <v>0</v>
      </c>
      <c r="V1048" s="19">
        <v>0</v>
      </c>
      <c r="W1048" s="20">
        <v>0</v>
      </c>
      <c r="X1048" s="19">
        <v>0</v>
      </c>
      <c r="Y1048" s="20">
        <v>0</v>
      </c>
      <c r="Z1048" s="20">
        <v>0</v>
      </c>
      <c r="AA1048" s="20">
        <v>0</v>
      </c>
      <c r="AB1048" s="19">
        <v>0</v>
      </c>
      <c r="AC1048" s="20">
        <v>0</v>
      </c>
      <c r="AD1048" s="20">
        <v>0</v>
      </c>
      <c r="AE1048" s="20">
        <v>0</v>
      </c>
      <c r="AF1048" s="20">
        <v>0</v>
      </c>
      <c r="AG1048" s="20">
        <v>100</v>
      </c>
      <c r="AH1048" s="20">
        <v>0</v>
      </c>
      <c r="AI1048" s="20">
        <v>0</v>
      </c>
      <c r="AJ1048" s="3">
        <v>0</v>
      </c>
      <c r="AK1048" s="6">
        <v>0</v>
      </c>
      <c r="AL1048" s="6">
        <v>4</v>
      </c>
      <c r="AM1048" s="6">
        <v>0</v>
      </c>
      <c r="AN1048" s="6">
        <v>0</v>
      </c>
      <c r="AO1048" s="6">
        <v>0</v>
      </c>
      <c r="AP1048" s="6">
        <v>0</v>
      </c>
      <c r="AQ1048" s="6">
        <v>0</v>
      </c>
      <c r="AR1048" s="6">
        <v>0</v>
      </c>
      <c r="AS1048" s="6">
        <v>0</v>
      </c>
      <c r="AT1048" s="138">
        <v>0</v>
      </c>
      <c r="AU1048" s="138">
        <v>0</v>
      </c>
      <c r="AV1048" s="138">
        <v>0</v>
      </c>
      <c r="AW1048" s="138">
        <v>0</v>
      </c>
      <c r="AX1048" s="138">
        <v>0</v>
      </c>
      <c r="AY1048" s="6">
        <v>100</v>
      </c>
      <c r="AZ1048" s="6">
        <v>0</v>
      </c>
      <c r="BA1048" s="6">
        <v>0</v>
      </c>
      <c r="BB1048" s="6">
        <v>0</v>
      </c>
      <c r="BC1048" s="6">
        <v>0</v>
      </c>
      <c r="BD1048" s="6">
        <v>0</v>
      </c>
      <c r="BE1048" s="6">
        <v>0</v>
      </c>
      <c r="BF1048" s="6">
        <v>0</v>
      </c>
      <c r="BG1048" s="6">
        <v>0</v>
      </c>
      <c r="BH1048" s="6">
        <v>0</v>
      </c>
      <c r="BI1048" s="6">
        <v>0</v>
      </c>
      <c r="BJ1048" s="6">
        <v>0</v>
      </c>
      <c r="BK1048" s="6">
        <v>0</v>
      </c>
    </row>
    <row r="1049" spans="1:63" x14ac:dyDescent="0.35">
      <c r="A1049" s="28">
        <v>1043</v>
      </c>
      <c r="C1049" s="18" t="s">
        <v>280</v>
      </c>
      <c r="D1049" s="15">
        <v>259</v>
      </c>
      <c r="E1049" s="19">
        <v>8</v>
      </c>
      <c r="F1049" s="19">
        <v>6</v>
      </c>
      <c r="G1049" s="19">
        <v>32</v>
      </c>
      <c r="H1049" s="19">
        <v>206</v>
      </c>
      <c r="I1049" s="19">
        <v>10</v>
      </c>
      <c r="J1049" s="20">
        <v>57.142857142857139</v>
      </c>
      <c r="K1049" s="20">
        <v>6</v>
      </c>
      <c r="L1049" s="20">
        <v>3.4883720930232558</v>
      </c>
      <c r="M1049" s="19">
        <v>0</v>
      </c>
      <c r="N1049" s="20">
        <v>0</v>
      </c>
      <c r="O1049" s="20">
        <v>0</v>
      </c>
      <c r="P1049" s="20">
        <v>0</v>
      </c>
      <c r="Q1049" s="20">
        <v>2.880658436213992</v>
      </c>
      <c r="R1049" s="19">
        <v>0</v>
      </c>
      <c r="S1049" s="20">
        <v>0</v>
      </c>
      <c r="T1049" s="19">
        <v>0</v>
      </c>
      <c r="U1049" s="20">
        <v>0</v>
      </c>
      <c r="V1049" s="19">
        <v>0</v>
      </c>
      <c r="W1049" s="118">
        <v>0</v>
      </c>
      <c r="X1049" s="118">
        <v>0</v>
      </c>
      <c r="Y1049" s="118">
        <v>0</v>
      </c>
      <c r="Z1049" s="20">
        <v>7.4285714285714288</v>
      </c>
      <c r="AA1049" s="20">
        <v>81.142857142857139</v>
      </c>
      <c r="AB1049" s="19">
        <v>8</v>
      </c>
      <c r="AC1049" s="20">
        <v>4</v>
      </c>
      <c r="AD1049" s="20">
        <v>89.010989010989007</v>
      </c>
      <c r="AE1049" s="20">
        <v>85.964912280701753</v>
      </c>
      <c r="AF1049" s="20">
        <v>86.486486486486484</v>
      </c>
      <c r="AG1049" s="20">
        <v>87.272727272727266</v>
      </c>
      <c r="AH1049" s="20">
        <v>1.5873015873015872</v>
      </c>
      <c r="AI1049" s="20">
        <v>71.957671957671948</v>
      </c>
      <c r="AJ1049" s="3">
        <v>1112.5</v>
      </c>
      <c r="AK1049" s="6">
        <v>15</v>
      </c>
      <c r="AL1049" s="6">
        <v>85</v>
      </c>
      <c r="AM1049" s="6">
        <v>9</v>
      </c>
      <c r="AN1049" s="6">
        <v>10</v>
      </c>
      <c r="AO1049" s="6">
        <v>0</v>
      </c>
      <c r="AP1049" s="6">
        <v>9</v>
      </c>
      <c r="AQ1049" s="6">
        <v>120</v>
      </c>
      <c r="AR1049" s="6">
        <v>59</v>
      </c>
      <c r="AS1049" s="6">
        <v>23.320158102766801</v>
      </c>
      <c r="AT1049" s="138">
        <v>0</v>
      </c>
      <c r="AU1049" s="138">
        <v>0</v>
      </c>
      <c r="AV1049" s="138">
        <v>0</v>
      </c>
      <c r="AW1049" s="138">
        <v>5</v>
      </c>
      <c r="AX1049" s="138">
        <v>5</v>
      </c>
      <c r="AY1049" s="6">
        <v>55.813953488372093</v>
      </c>
      <c r="AZ1049" s="6">
        <v>0</v>
      </c>
      <c r="BA1049" s="6">
        <v>0</v>
      </c>
      <c r="BB1049" s="6">
        <v>4</v>
      </c>
      <c r="BC1049" s="6">
        <v>5</v>
      </c>
      <c r="BD1049" s="6">
        <v>1.9379844961240309</v>
      </c>
      <c r="BE1049" s="6">
        <v>0</v>
      </c>
      <c r="BF1049" s="6">
        <v>0</v>
      </c>
      <c r="BG1049" s="6">
        <v>0</v>
      </c>
      <c r="BH1049" s="6">
        <v>0</v>
      </c>
      <c r="BI1049" s="6">
        <v>3</v>
      </c>
      <c r="BJ1049" s="6">
        <v>25</v>
      </c>
      <c r="BK1049" s="6">
        <v>32</v>
      </c>
    </row>
    <row r="1050" spans="1:63" x14ac:dyDescent="0.35">
      <c r="A1050" s="28">
        <v>1044</v>
      </c>
      <c r="C1050" s="18" t="s">
        <v>28</v>
      </c>
      <c r="D1050" s="15">
        <v>225</v>
      </c>
      <c r="E1050" s="19">
        <v>5</v>
      </c>
      <c r="F1050" s="19">
        <v>8</v>
      </c>
      <c r="G1050" s="19">
        <v>45</v>
      </c>
      <c r="H1050" s="19">
        <v>167</v>
      </c>
      <c r="I1050" s="19">
        <v>5</v>
      </c>
      <c r="J1050" s="20">
        <v>60.888888888888893</v>
      </c>
      <c r="K1050" s="20">
        <v>35</v>
      </c>
      <c r="L1050" s="20">
        <v>26.717557251908396</v>
      </c>
      <c r="M1050" s="19">
        <v>6</v>
      </c>
      <c r="N1050" s="20">
        <v>27.27272727272727</v>
      </c>
      <c r="O1050" s="20">
        <v>44</v>
      </c>
      <c r="P1050" s="20">
        <v>100</v>
      </c>
      <c r="Q1050" s="20">
        <v>45.454545454545453</v>
      </c>
      <c r="R1050" s="19">
        <v>12</v>
      </c>
      <c r="S1050" s="20">
        <v>38.70967741935484</v>
      </c>
      <c r="T1050" s="19">
        <v>0</v>
      </c>
      <c r="U1050" s="20">
        <v>0</v>
      </c>
      <c r="V1050" s="19">
        <v>6</v>
      </c>
      <c r="W1050" s="20">
        <v>30</v>
      </c>
      <c r="X1050" s="19">
        <v>3</v>
      </c>
      <c r="Y1050" s="20">
        <v>13.043478260869565</v>
      </c>
      <c r="Z1050" s="20">
        <v>32.786885245901637</v>
      </c>
      <c r="AA1050" s="20">
        <v>15.573770491803279</v>
      </c>
      <c r="AB1050" s="19">
        <v>50</v>
      </c>
      <c r="AC1050" s="20">
        <v>49.019607843137251</v>
      </c>
      <c r="AD1050" s="20">
        <v>46.268656716417908</v>
      </c>
      <c r="AE1050" s="20">
        <v>19.387755102040817</v>
      </c>
      <c r="AF1050" s="20">
        <v>26.666666666666668</v>
      </c>
      <c r="AG1050" s="20">
        <v>29.599999999999998</v>
      </c>
      <c r="AH1050" s="20">
        <v>38</v>
      </c>
      <c r="AI1050" s="20">
        <v>12</v>
      </c>
      <c r="AJ1050" s="3">
        <v>295.58823529411768</v>
      </c>
      <c r="AK1050" s="6">
        <v>0</v>
      </c>
      <c r="AL1050" s="6">
        <v>0</v>
      </c>
      <c r="AM1050" s="6">
        <v>0</v>
      </c>
      <c r="AN1050" s="6">
        <v>217</v>
      </c>
      <c r="AO1050" s="6">
        <v>0</v>
      </c>
      <c r="AP1050" s="6">
        <v>0</v>
      </c>
      <c r="AQ1050" s="6">
        <v>0</v>
      </c>
      <c r="AR1050" s="6">
        <v>40</v>
      </c>
      <c r="AS1050" s="6">
        <v>18.433179723502306</v>
      </c>
      <c r="AT1050" s="138">
        <v>7</v>
      </c>
      <c r="AU1050" s="138">
        <v>0</v>
      </c>
      <c r="AV1050" s="138">
        <v>0</v>
      </c>
      <c r="AW1050" s="138">
        <v>0</v>
      </c>
      <c r="AX1050" s="138">
        <v>7</v>
      </c>
      <c r="AY1050" s="6">
        <v>93.75</v>
      </c>
      <c r="AZ1050" s="6">
        <v>4</v>
      </c>
      <c r="BA1050" s="6">
        <v>3.1496062992125982</v>
      </c>
      <c r="BB1050" s="6">
        <v>0</v>
      </c>
      <c r="BC1050" s="6">
        <v>46</v>
      </c>
      <c r="BD1050" s="6">
        <v>20.444444444444446</v>
      </c>
      <c r="BE1050" s="6">
        <v>3</v>
      </c>
      <c r="BF1050" s="6">
        <v>6.5217391304347823</v>
      </c>
      <c r="BG1050" s="6">
        <v>36</v>
      </c>
      <c r="BH1050" s="6">
        <v>21.556886227544911</v>
      </c>
      <c r="BI1050" s="6">
        <v>8</v>
      </c>
      <c r="BJ1050" s="6">
        <v>100</v>
      </c>
      <c r="BK1050" s="6">
        <v>45</v>
      </c>
    </row>
    <row r="1051" spans="1:63" x14ac:dyDescent="0.35">
      <c r="A1051" s="28">
        <v>1045</v>
      </c>
      <c r="C1051" s="18" t="s">
        <v>25</v>
      </c>
      <c r="D1051" s="15">
        <v>200</v>
      </c>
      <c r="E1051" s="19">
        <v>0</v>
      </c>
      <c r="F1051" s="19">
        <v>4</v>
      </c>
      <c r="G1051" s="19">
        <v>14</v>
      </c>
      <c r="H1051" s="19">
        <v>163</v>
      </c>
      <c r="I1051" s="19">
        <v>16</v>
      </c>
      <c r="J1051" s="20">
        <v>45</v>
      </c>
      <c r="K1051" s="20">
        <v>8</v>
      </c>
      <c r="L1051" s="20">
        <v>6.4516129032258061</v>
      </c>
      <c r="M1051" s="19">
        <v>0</v>
      </c>
      <c r="N1051" s="20">
        <v>0</v>
      </c>
      <c r="O1051" s="20">
        <v>0</v>
      </c>
      <c r="P1051" s="20">
        <v>100</v>
      </c>
      <c r="Q1051" s="20">
        <v>3.5897435897435894</v>
      </c>
      <c r="R1051" s="19">
        <v>0</v>
      </c>
      <c r="S1051" s="20">
        <v>0</v>
      </c>
      <c r="T1051" s="19">
        <v>3</v>
      </c>
      <c r="U1051" s="20">
        <v>42.857142857142854</v>
      </c>
      <c r="V1051" s="19">
        <v>0</v>
      </c>
      <c r="W1051" s="118">
        <v>0</v>
      </c>
      <c r="X1051" s="118">
        <v>3</v>
      </c>
      <c r="Y1051" s="118">
        <v>20</v>
      </c>
      <c r="Z1051" s="20">
        <v>9.5238095238095237</v>
      </c>
      <c r="AA1051" s="20">
        <v>76.19047619047619</v>
      </c>
      <c r="AB1051" s="19">
        <v>13</v>
      </c>
      <c r="AC1051" s="20">
        <v>7.9754601226993866</v>
      </c>
      <c r="AD1051" s="20">
        <v>87.096774193548384</v>
      </c>
      <c r="AE1051" s="20">
        <v>83.333333333333343</v>
      </c>
      <c r="AF1051" s="20">
        <v>100</v>
      </c>
      <c r="AG1051" s="20">
        <v>83.941605839416056</v>
      </c>
      <c r="AH1051" s="20">
        <v>11.188811188811188</v>
      </c>
      <c r="AI1051" s="20">
        <v>69.930069930069934</v>
      </c>
      <c r="AJ1051" s="3">
        <v>1250</v>
      </c>
      <c r="AK1051" s="6">
        <v>55</v>
      </c>
      <c r="AL1051" s="6">
        <v>72</v>
      </c>
      <c r="AM1051" s="6">
        <v>16</v>
      </c>
      <c r="AN1051" s="6">
        <v>7</v>
      </c>
      <c r="AO1051" s="6">
        <v>0</v>
      </c>
      <c r="AP1051" s="6">
        <v>0</v>
      </c>
      <c r="AQ1051" s="6">
        <v>47</v>
      </c>
      <c r="AR1051" s="6">
        <v>34</v>
      </c>
      <c r="AS1051" s="6">
        <v>17.346938775510203</v>
      </c>
      <c r="AT1051" s="138">
        <v>0</v>
      </c>
      <c r="AU1051" s="138">
        <v>0</v>
      </c>
      <c r="AV1051" s="138">
        <v>0</v>
      </c>
      <c r="AW1051" s="138">
        <v>1</v>
      </c>
      <c r="AX1051" s="138">
        <v>1</v>
      </c>
      <c r="AY1051" s="6">
        <v>60.55555555555555</v>
      </c>
      <c r="AZ1051" s="6">
        <v>0</v>
      </c>
      <c r="BA1051" s="6">
        <v>0</v>
      </c>
      <c r="BB1051" s="6">
        <v>10</v>
      </c>
      <c r="BC1051" s="6">
        <v>0</v>
      </c>
      <c r="BD1051" s="6">
        <v>0</v>
      </c>
      <c r="BE1051" s="6">
        <v>0</v>
      </c>
      <c r="BF1051" s="6">
        <v>0</v>
      </c>
      <c r="BG1051" s="6">
        <v>0</v>
      </c>
      <c r="BH1051" s="6">
        <v>0</v>
      </c>
      <c r="BI1051" s="6">
        <v>0</v>
      </c>
      <c r="BJ1051" s="6">
        <v>0</v>
      </c>
      <c r="BK1051" s="6">
        <v>14</v>
      </c>
    </row>
    <row r="1052" spans="1:63" x14ac:dyDescent="0.35">
      <c r="A1052" s="28">
        <v>1046</v>
      </c>
      <c r="C1052" s="18" t="s">
        <v>11</v>
      </c>
      <c r="D1052" s="15">
        <v>358</v>
      </c>
      <c r="E1052" s="19">
        <v>5</v>
      </c>
      <c r="F1052" s="19">
        <v>23</v>
      </c>
      <c r="G1052" s="19">
        <v>59</v>
      </c>
      <c r="H1052" s="19">
        <v>177</v>
      </c>
      <c r="I1052" s="19">
        <v>4</v>
      </c>
      <c r="J1052" s="20">
        <v>52.734375</v>
      </c>
      <c r="K1052" s="20">
        <v>33</v>
      </c>
      <c r="L1052" s="20">
        <v>23.239436619718308</v>
      </c>
      <c r="M1052" s="19">
        <v>4</v>
      </c>
      <c r="N1052" s="20">
        <v>18.181818181818183</v>
      </c>
      <c r="O1052" s="20">
        <v>45</v>
      </c>
      <c r="P1052" s="20">
        <v>100</v>
      </c>
      <c r="Q1052" s="20">
        <v>25</v>
      </c>
      <c r="R1052" s="19">
        <v>3</v>
      </c>
      <c r="S1052" s="20">
        <v>11.111111111111111</v>
      </c>
      <c r="T1052" s="19">
        <v>0</v>
      </c>
      <c r="U1052" s="20">
        <v>0</v>
      </c>
      <c r="V1052" s="19">
        <v>3</v>
      </c>
      <c r="W1052" s="118">
        <v>21.428571428571427</v>
      </c>
      <c r="X1052" s="118">
        <v>5</v>
      </c>
      <c r="Y1052" s="118">
        <v>20.833333333333336</v>
      </c>
      <c r="Z1052" s="20">
        <v>31.297709923664126</v>
      </c>
      <c r="AA1052" s="20">
        <v>17.557251908396946</v>
      </c>
      <c r="AB1052" s="19">
        <v>44</v>
      </c>
      <c r="AC1052" s="20">
        <v>41.509433962264154</v>
      </c>
      <c r="AD1052" s="20">
        <v>46.05263157894737</v>
      </c>
      <c r="AE1052" s="20">
        <v>18.27956989247312</v>
      </c>
      <c r="AF1052" s="20">
        <v>21.052631578947366</v>
      </c>
      <c r="AG1052" s="20">
        <v>29.861111111111111</v>
      </c>
      <c r="AH1052" s="20">
        <v>44.444444444444443</v>
      </c>
      <c r="AI1052" s="20">
        <v>18.518518518518519</v>
      </c>
      <c r="AJ1052" s="3">
        <v>283</v>
      </c>
      <c r="AK1052" s="6">
        <v>0</v>
      </c>
      <c r="AL1052" s="6">
        <v>150</v>
      </c>
      <c r="AM1052" s="6">
        <v>0</v>
      </c>
      <c r="AN1052" s="6">
        <v>96</v>
      </c>
      <c r="AO1052" s="6">
        <v>0</v>
      </c>
      <c r="AP1052" s="6">
        <v>0</v>
      </c>
      <c r="AQ1052" s="6">
        <v>4</v>
      </c>
      <c r="AR1052" s="6">
        <v>34</v>
      </c>
      <c r="AS1052" s="6">
        <v>13.492063492063492</v>
      </c>
      <c r="AT1052" s="138">
        <v>0</v>
      </c>
      <c r="AU1052" s="138">
        <v>0</v>
      </c>
      <c r="AV1052" s="138">
        <v>0</v>
      </c>
      <c r="AW1052" s="138">
        <v>0</v>
      </c>
      <c r="AX1052" s="138">
        <v>0</v>
      </c>
      <c r="AY1052" s="6">
        <v>94.285714285714278</v>
      </c>
      <c r="AZ1052" s="6">
        <v>4</v>
      </c>
      <c r="BA1052" s="6">
        <v>2.8571428571428572</v>
      </c>
      <c r="BB1052" s="6">
        <v>0</v>
      </c>
      <c r="BC1052" s="6">
        <v>43</v>
      </c>
      <c r="BD1052" s="6">
        <v>17.269076305220885</v>
      </c>
      <c r="BE1052" s="6">
        <v>4</v>
      </c>
      <c r="BF1052" s="6">
        <v>6.4516129032258061</v>
      </c>
      <c r="BG1052" s="6">
        <v>35</v>
      </c>
      <c r="BH1052" s="6">
        <v>20.467836257309941</v>
      </c>
      <c r="BI1052" s="6">
        <v>0</v>
      </c>
      <c r="BJ1052" s="6">
        <v>0</v>
      </c>
      <c r="BK1052" s="6">
        <v>59</v>
      </c>
    </row>
    <row r="1053" spans="1:63" x14ac:dyDescent="0.35">
      <c r="A1053" s="28">
        <v>1047</v>
      </c>
      <c r="C1053" s="18" t="s">
        <v>281</v>
      </c>
      <c r="D1053" s="15">
        <v>366</v>
      </c>
      <c r="E1053" s="19">
        <v>0</v>
      </c>
      <c r="F1053" s="19">
        <v>3</v>
      </c>
      <c r="G1053" s="19">
        <v>12</v>
      </c>
      <c r="H1053" s="19">
        <v>218</v>
      </c>
      <c r="I1053" s="19">
        <v>138</v>
      </c>
      <c r="J1053" s="20">
        <v>55.464480874316934</v>
      </c>
      <c r="K1053" s="20">
        <v>11</v>
      </c>
      <c r="L1053" s="20">
        <v>14.285714285714285</v>
      </c>
      <c r="M1053" s="19">
        <v>0</v>
      </c>
      <c r="N1053" s="20">
        <v>0</v>
      </c>
      <c r="O1053" s="20">
        <v>45</v>
      </c>
      <c r="P1053" s="20">
        <v>86.956521739130437</v>
      </c>
      <c r="Q1053" s="20">
        <v>64.589235127478744</v>
      </c>
      <c r="R1053" s="19">
        <v>0</v>
      </c>
      <c r="S1053" s="20">
        <v>0</v>
      </c>
      <c r="T1053" s="19">
        <v>0</v>
      </c>
      <c r="U1053" s="20">
        <v>0</v>
      </c>
      <c r="V1053" s="19">
        <v>0</v>
      </c>
      <c r="W1053" s="118">
        <v>0</v>
      </c>
      <c r="X1053" s="118">
        <v>0</v>
      </c>
      <c r="Y1053" s="118">
        <v>0</v>
      </c>
      <c r="Z1053" s="20">
        <v>28.571428571428569</v>
      </c>
      <c r="AA1053" s="20">
        <v>12.987012987012985</v>
      </c>
      <c r="AB1053" s="19">
        <v>16</v>
      </c>
      <c r="AC1053" s="20">
        <v>13.223140495867769</v>
      </c>
      <c r="AD1053" s="20">
        <v>48.623853211009177</v>
      </c>
      <c r="AE1053" s="20">
        <v>41.509433962264154</v>
      </c>
      <c r="AF1053" s="20">
        <v>0</v>
      </c>
      <c r="AG1053" s="20">
        <v>45.893719806763286</v>
      </c>
      <c r="AH1053" s="20">
        <v>56.38297872340425</v>
      </c>
      <c r="AI1053" s="20">
        <v>11.702127659574469</v>
      </c>
      <c r="AJ1053" s="3">
        <v>379.54545454545456</v>
      </c>
      <c r="AK1053" s="6">
        <v>79</v>
      </c>
      <c r="AL1053" s="6">
        <v>190</v>
      </c>
      <c r="AM1053" s="6">
        <v>0</v>
      </c>
      <c r="AN1053" s="6">
        <v>0</v>
      </c>
      <c r="AO1053" s="6">
        <v>0</v>
      </c>
      <c r="AP1053" s="6">
        <v>3</v>
      </c>
      <c r="AQ1053" s="6">
        <v>73</v>
      </c>
      <c r="AR1053" s="6">
        <v>3</v>
      </c>
      <c r="AS1053" s="6">
        <v>0.85470085470085477</v>
      </c>
      <c r="AT1053" s="138"/>
      <c r="AU1053" s="138"/>
      <c r="AV1053" s="138"/>
      <c r="AW1053" s="138"/>
      <c r="AX1053" s="138"/>
      <c r="AY1053" s="6">
        <v>89.825581395348848</v>
      </c>
      <c r="AZ1053" s="6">
        <v>5</v>
      </c>
      <c r="BA1053" s="6">
        <v>6.4935064935064926</v>
      </c>
      <c r="BB1053" s="6">
        <v>39</v>
      </c>
      <c r="BC1053" s="6">
        <v>202</v>
      </c>
      <c r="BD1053" s="6">
        <v>56.267409470752092</v>
      </c>
      <c r="BE1053" s="6">
        <v>0</v>
      </c>
      <c r="BF1053" s="6">
        <v>0</v>
      </c>
      <c r="BG1053" s="6">
        <v>81</v>
      </c>
      <c r="BH1053" s="6">
        <v>38.755980861244019</v>
      </c>
      <c r="BI1053" s="6">
        <v>120</v>
      </c>
      <c r="BJ1053" s="6">
        <v>86.956521739130437</v>
      </c>
      <c r="BK1053" s="6">
        <v>12</v>
      </c>
    </row>
    <row r="1054" spans="1:63" x14ac:dyDescent="0.35">
      <c r="A1054" s="28">
        <v>1048</v>
      </c>
      <c r="C1054" s="18" t="s">
        <v>14</v>
      </c>
      <c r="D1054" s="15">
        <v>149</v>
      </c>
      <c r="E1054" s="19">
        <v>0</v>
      </c>
      <c r="F1054" s="19">
        <v>0</v>
      </c>
      <c r="G1054" s="19">
        <v>4</v>
      </c>
      <c r="H1054" s="19">
        <v>112</v>
      </c>
      <c r="I1054" s="19">
        <v>33</v>
      </c>
      <c r="J1054" s="20">
        <v>48.993288590604031</v>
      </c>
      <c r="K1054" s="20">
        <v>10</v>
      </c>
      <c r="L1054" s="20">
        <v>19.607843137254903</v>
      </c>
      <c r="M1054" s="19">
        <v>0</v>
      </c>
      <c r="N1054" s="20">
        <v>0</v>
      </c>
      <c r="O1054" s="20">
        <v>14</v>
      </c>
      <c r="P1054" s="20">
        <v>100</v>
      </c>
      <c r="Q1054" s="20">
        <v>35.036496350364963</v>
      </c>
      <c r="R1054" s="19">
        <v>0</v>
      </c>
      <c r="S1054" s="20">
        <v>0</v>
      </c>
      <c r="T1054" s="19">
        <v>0</v>
      </c>
      <c r="U1054" s="20">
        <v>0</v>
      </c>
      <c r="V1054" s="19">
        <v>0</v>
      </c>
      <c r="W1054" s="118">
        <v>0</v>
      </c>
      <c r="X1054" s="118">
        <v>0</v>
      </c>
      <c r="Y1054" s="118">
        <v>0</v>
      </c>
      <c r="Z1054" s="20">
        <v>12.244897959183673</v>
      </c>
      <c r="AA1054" s="20">
        <v>57.142857142857139</v>
      </c>
      <c r="AB1054" s="19">
        <v>0</v>
      </c>
      <c r="AC1054" s="20">
        <v>0</v>
      </c>
      <c r="AD1054" s="20">
        <v>50.847457627118644</v>
      </c>
      <c r="AE1054" s="20">
        <v>31.372549019607842</v>
      </c>
      <c r="AF1054" s="20">
        <v>76.923076923076934</v>
      </c>
      <c r="AG1054" s="20">
        <v>37.647058823529413</v>
      </c>
      <c r="AH1054" s="20">
        <v>19.047619047619047</v>
      </c>
      <c r="AI1054" s="20">
        <v>64.285714285714292</v>
      </c>
      <c r="AJ1054" s="3">
        <v>416.66666666666669</v>
      </c>
      <c r="AK1054" s="6">
        <v>0</v>
      </c>
      <c r="AL1054" s="6">
        <v>7</v>
      </c>
      <c r="AM1054" s="6">
        <v>0</v>
      </c>
      <c r="AN1054" s="6">
        <v>81</v>
      </c>
      <c r="AO1054" s="6">
        <v>0</v>
      </c>
      <c r="AP1054" s="6">
        <v>0</v>
      </c>
      <c r="AQ1054" s="6">
        <v>43</v>
      </c>
      <c r="AR1054" s="6">
        <v>13</v>
      </c>
      <c r="AS1054" s="6">
        <v>9.7014925373134329</v>
      </c>
      <c r="AT1054" s="138">
        <v>0</v>
      </c>
      <c r="AU1054" s="138">
        <v>0</v>
      </c>
      <c r="AV1054" s="138">
        <v>0</v>
      </c>
      <c r="AW1054" s="138">
        <v>0</v>
      </c>
      <c r="AX1054" s="138">
        <v>0</v>
      </c>
      <c r="AY1054" s="6">
        <v>78.512396694214885</v>
      </c>
      <c r="AZ1054" s="6">
        <v>0</v>
      </c>
      <c r="BA1054" s="6">
        <v>0</v>
      </c>
      <c r="BB1054" s="6">
        <v>12</v>
      </c>
      <c r="BC1054" s="6">
        <v>42</v>
      </c>
      <c r="BD1054" s="6">
        <v>28.378378378378379</v>
      </c>
      <c r="BE1054" s="6">
        <v>0</v>
      </c>
      <c r="BF1054" s="6">
        <v>0</v>
      </c>
      <c r="BG1054" s="6">
        <v>21</v>
      </c>
      <c r="BH1054" s="6">
        <v>20.192307692307693</v>
      </c>
      <c r="BI1054" s="6">
        <v>19</v>
      </c>
      <c r="BJ1054" s="6">
        <v>63.333333333333329</v>
      </c>
      <c r="BK1054" s="6">
        <v>4</v>
      </c>
    </row>
    <row r="1055" spans="1:63" x14ac:dyDescent="0.35">
      <c r="A1055" s="28">
        <v>1049</v>
      </c>
      <c r="C1055" s="18" t="s">
        <v>18</v>
      </c>
      <c r="D1055" s="15">
        <v>2625</v>
      </c>
      <c r="E1055" s="19">
        <v>14</v>
      </c>
      <c r="F1055" s="19">
        <v>64</v>
      </c>
      <c r="G1055" s="19">
        <v>234</v>
      </c>
      <c r="H1055" s="19">
        <v>1872</v>
      </c>
      <c r="I1055" s="19">
        <v>449</v>
      </c>
      <c r="J1055" s="20">
        <v>60.609523809523814</v>
      </c>
      <c r="K1055" s="20">
        <v>175</v>
      </c>
      <c r="L1055" s="20">
        <v>21.847690387016229</v>
      </c>
      <c r="M1055" s="19">
        <v>4</v>
      </c>
      <c r="N1055" s="20">
        <v>3.1496062992125982</v>
      </c>
      <c r="O1055" s="20">
        <v>424</v>
      </c>
      <c r="P1055" s="20">
        <v>90.758293838862556</v>
      </c>
      <c r="Q1055" s="20">
        <v>40.23887973640857</v>
      </c>
      <c r="R1055" s="19">
        <v>4</v>
      </c>
      <c r="S1055" s="20">
        <v>2.5316455696202533</v>
      </c>
      <c r="T1055" s="19">
        <v>5</v>
      </c>
      <c r="U1055" s="20">
        <v>7.8125</v>
      </c>
      <c r="V1055" s="19">
        <v>15</v>
      </c>
      <c r="W1055" s="20">
        <v>17.045454545454543</v>
      </c>
      <c r="X1055" s="19">
        <v>17</v>
      </c>
      <c r="Y1055" s="20">
        <v>11.409395973154362</v>
      </c>
      <c r="Z1055" s="20">
        <v>21.40077821011673</v>
      </c>
      <c r="AA1055" s="20">
        <v>31.387808041504538</v>
      </c>
      <c r="AB1055" s="19">
        <v>194</v>
      </c>
      <c r="AC1055" s="20">
        <v>17.017543859649123</v>
      </c>
      <c r="AD1055" s="20">
        <v>54.847645429362878</v>
      </c>
      <c r="AE1055" s="20">
        <v>39.696699375557536</v>
      </c>
      <c r="AF1055" s="20">
        <v>36.274509803921568</v>
      </c>
      <c r="AG1055" s="20">
        <v>46.190194920259891</v>
      </c>
      <c r="AH1055" s="20">
        <v>38.27956989247312</v>
      </c>
      <c r="AI1055" s="20">
        <v>25.806451612903224</v>
      </c>
      <c r="AJ1055" s="3">
        <v>363.11659192825113</v>
      </c>
      <c r="AK1055" s="6">
        <v>1404</v>
      </c>
      <c r="AL1055" s="6">
        <v>553</v>
      </c>
      <c r="AM1055" s="6">
        <v>4</v>
      </c>
      <c r="AN1055" s="6">
        <v>3</v>
      </c>
      <c r="AO1055" s="6">
        <v>0</v>
      </c>
      <c r="AP1055" s="6">
        <v>7</v>
      </c>
      <c r="AQ1055" s="6">
        <v>560</v>
      </c>
      <c r="AR1055" s="6">
        <v>270</v>
      </c>
      <c r="AS1055" s="6">
        <v>10.600706713780919</v>
      </c>
      <c r="AT1055" s="138">
        <v>21</v>
      </c>
      <c r="AU1055" s="138">
        <v>0</v>
      </c>
      <c r="AV1055" s="138">
        <v>7</v>
      </c>
      <c r="AW1055" s="138">
        <v>1</v>
      </c>
      <c r="AX1055" s="138">
        <v>29</v>
      </c>
      <c r="AY1055" s="6">
        <v>65.548902195608775</v>
      </c>
      <c r="AZ1055" s="6">
        <v>13</v>
      </c>
      <c r="BA1055" s="6">
        <v>1.6688061617458279</v>
      </c>
      <c r="BB1055" s="6">
        <v>124</v>
      </c>
      <c r="BC1055" s="6">
        <v>1317</v>
      </c>
      <c r="BD1055" s="6">
        <v>50.634371395617073</v>
      </c>
      <c r="BE1055" s="6">
        <v>33</v>
      </c>
      <c r="BF1055" s="6">
        <v>14.285714285714285</v>
      </c>
      <c r="BG1055" s="6">
        <v>919</v>
      </c>
      <c r="BH1055" s="6">
        <v>49.488422186322026</v>
      </c>
      <c r="BI1055" s="6">
        <v>357</v>
      </c>
      <c r="BJ1055" s="6">
        <v>80.044843049327355</v>
      </c>
      <c r="BK1055" s="6">
        <v>234</v>
      </c>
    </row>
    <row r="1056" spans="1:63" x14ac:dyDescent="0.35">
      <c r="A1056" s="28">
        <v>1050</v>
      </c>
      <c r="C1056" s="18"/>
      <c r="D1056" s="15"/>
      <c r="E1056" s="19"/>
      <c r="F1056" s="19"/>
      <c r="G1056" s="19"/>
      <c r="H1056" s="19"/>
      <c r="I1056" s="19"/>
      <c r="J1056" s="20"/>
      <c r="K1056" s="20"/>
      <c r="L1056" s="20"/>
      <c r="M1056" s="19"/>
      <c r="N1056" s="20"/>
      <c r="O1056" s="20"/>
      <c r="P1056" s="20"/>
      <c r="Q1056" s="20"/>
      <c r="R1056" s="19"/>
      <c r="S1056" s="20"/>
      <c r="T1056" s="19">
        <v>42</v>
      </c>
      <c r="U1056" s="20">
        <v>11.023622047244094</v>
      </c>
      <c r="V1056" s="19">
        <v>50</v>
      </c>
      <c r="W1056" s="118">
        <v>11.261261261261261</v>
      </c>
      <c r="X1056" s="118">
        <v>93</v>
      </c>
      <c r="Y1056" s="118">
        <v>11.259079903147699</v>
      </c>
      <c r="Z1056" s="20">
        <v>16.53320772491757</v>
      </c>
      <c r="AA1056" s="20">
        <v>56.099858690532265</v>
      </c>
      <c r="AB1056" s="19">
        <v>726</v>
      </c>
      <c r="AC1056" s="20">
        <v>13.407202216066484</v>
      </c>
      <c r="AD1056" s="20">
        <v>66.98727893267143</v>
      </c>
      <c r="AE1056" s="20">
        <v>53.446099469830855</v>
      </c>
      <c r="AF1056" s="20">
        <v>58.161512027491412</v>
      </c>
      <c r="AG1056" s="20">
        <v>60.034334763948493</v>
      </c>
      <c r="AH1056" s="20">
        <v>22.415669205658322</v>
      </c>
      <c r="AI1056" s="20">
        <v>47.159956474428725</v>
      </c>
      <c r="AJ1056" s="3"/>
      <c r="AK1056" s="6"/>
      <c r="AL1056" s="6"/>
      <c r="AM1056" s="6"/>
      <c r="AN1056" s="6"/>
      <c r="AO1056" s="6"/>
      <c r="AP1056" s="6"/>
      <c r="AQ1056" s="6"/>
      <c r="AR1056" s="6"/>
      <c r="AS1056" s="6"/>
      <c r="AT1056" s="6"/>
      <c r="AU1056" s="6"/>
      <c r="AV1056" s="6"/>
      <c r="AW1056" s="6"/>
      <c r="AX1056" s="6"/>
      <c r="AY1056" s="6">
        <v>67.123287671232873</v>
      </c>
      <c r="AZ1056" s="6"/>
      <c r="BA1056" s="6"/>
      <c r="BB1056" s="6"/>
      <c r="BC1056" s="6"/>
      <c r="BD1056" s="6"/>
      <c r="BE1056" s="6"/>
      <c r="BF1056" s="6"/>
      <c r="BG1056" s="6"/>
      <c r="BH1056" s="6"/>
      <c r="BI1056" s="6"/>
      <c r="BJ1056" s="6"/>
      <c r="BK1056" s="6"/>
    </row>
    <row r="1057" spans="1:63" x14ac:dyDescent="0.35">
      <c r="A1057" s="28">
        <v>1051</v>
      </c>
      <c r="B1057" s="21" t="s">
        <v>62</v>
      </c>
      <c r="C1057" s="18" t="s">
        <v>26</v>
      </c>
      <c r="D1057" s="15">
        <v>5</v>
      </c>
      <c r="E1057" s="19">
        <v>0</v>
      </c>
      <c r="F1057" s="19">
        <v>0</v>
      </c>
      <c r="G1057" s="19">
        <v>0</v>
      </c>
      <c r="H1057" s="19">
        <v>5</v>
      </c>
      <c r="I1057" s="19">
        <v>0</v>
      </c>
      <c r="J1057" s="20">
        <v>0</v>
      </c>
      <c r="K1057" s="20">
        <v>0</v>
      </c>
      <c r="L1057" s="20">
        <v>0</v>
      </c>
      <c r="M1057" s="19">
        <v>0</v>
      </c>
      <c r="N1057" s="20">
        <v>0</v>
      </c>
      <c r="O1057" s="20">
        <v>4</v>
      </c>
      <c r="P1057" s="20">
        <v>0</v>
      </c>
      <c r="Q1057" s="20">
        <v>0</v>
      </c>
      <c r="R1057" s="19">
        <v>0</v>
      </c>
      <c r="S1057" s="20">
        <v>0</v>
      </c>
      <c r="T1057" s="19">
        <v>0</v>
      </c>
      <c r="U1057" s="20">
        <v>0</v>
      </c>
      <c r="V1057" s="19">
        <v>0</v>
      </c>
      <c r="W1057" s="118">
        <v>0</v>
      </c>
      <c r="X1057" s="118">
        <v>0</v>
      </c>
      <c r="Y1057" s="118">
        <v>0</v>
      </c>
      <c r="Z1057" s="20">
        <v>0</v>
      </c>
      <c r="AA1057" s="20">
        <v>0</v>
      </c>
      <c r="AB1057" s="19">
        <v>0</v>
      </c>
      <c r="AC1057" s="20">
        <v>0</v>
      </c>
      <c r="AD1057" s="20">
        <v>0</v>
      </c>
      <c r="AE1057" s="20">
        <v>0</v>
      </c>
      <c r="AF1057" s="20">
        <v>0</v>
      </c>
      <c r="AG1057" s="20">
        <v>0</v>
      </c>
      <c r="AH1057" s="20">
        <v>0</v>
      </c>
      <c r="AI1057" s="20">
        <v>0</v>
      </c>
      <c r="AJ1057" s="3" t="s">
        <v>140</v>
      </c>
      <c r="AK1057" s="6">
        <v>0</v>
      </c>
      <c r="AL1057" s="6">
        <v>0</v>
      </c>
      <c r="AM1057" s="6">
        <v>0</v>
      </c>
      <c r="AN1057" s="6">
        <v>0</v>
      </c>
      <c r="AO1057" s="6">
        <v>0</v>
      </c>
      <c r="AP1057" s="6">
        <v>0</v>
      </c>
      <c r="AQ1057" s="6">
        <v>0</v>
      </c>
      <c r="AR1057" s="6">
        <v>0</v>
      </c>
      <c r="AS1057" s="6">
        <v>0</v>
      </c>
      <c r="AT1057" s="138">
        <v>0</v>
      </c>
      <c r="AU1057" s="138">
        <v>0</v>
      </c>
      <c r="AV1057" s="138">
        <v>0</v>
      </c>
      <c r="AW1057" s="138">
        <v>0</v>
      </c>
      <c r="AX1057" s="138">
        <v>0</v>
      </c>
      <c r="AY1057" s="6">
        <v>0</v>
      </c>
      <c r="AZ1057" s="6">
        <v>0</v>
      </c>
      <c r="BA1057" s="6">
        <v>0</v>
      </c>
      <c r="BB1057" s="6">
        <v>0</v>
      </c>
      <c r="BC1057" s="6">
        <v>0</v>
      </c>
      <c r="BD1057" s="6">
        <v>0</v>
      </c>
      <c r="BE1057" s="6">
        <v>0</v>
      </c>
      <c r="BF1057" s="6">
        <v>0</v>
      </c>
      <c r="BG1057" s="6">
        <v>0</v>
      </c>
      <c r="BH1057" s="6">
        <v>0</v>
      </c>
      <c r="BI1057" s="6">
        <v>0</v>
      </c>
      <c r="BJ1057" s="6">
        <v>0</v>
      </c>
      <c r="BK1057" s="6">
        <v>0</v>
      </c>
    </row>
    <row r="1058" spans="1:63" x14ac:dyDescent="0.35">
      <c r="A1058" s="28">
        <v>1052</v>
      </c>
      <c r="C1058" s="18" t="s">
        <v>22</v>
      </c>
      <c r="D1058" s="15">
        <v>14</v>
      </c>
      <c r="E1058" s="19">
        <v>0</v>
      </c>
      <c r="F1058" s="19">
        <v>0</v>
      </c>
      <c r="G1058" s="19">
        <v>0</v>
      </c>
      <c r="H1058" s="19">
        <v>14</v>
      </c>
      <c r="I1058" s="19">
        <v>0</v>
      </c>
      <c r="J1058" s="20">
        <v>28.571428571428569</v>
      </c>
      <c r="K1058" s="20">
        <v>0</v>
      </c>
      <c r="L1058" s="20">
        <v>0</v>
      </c>
      <c r="M1058" s="19">
        <v>0</v>
      </c>
      <c r="N1058" s="20">
        <v>0</v>
      </c>
      <c r="O1058" s="20">
        <v>0</v>
      </c>
      <c r="P1058" s="20">
        <v>0</v>
      </c>
      <c r="Q1058" s="20">
        <v>0</v>
      </c>
      <c r="R1058" s="19">
        <v>0</v>
      </c>
      <c r="S1058" s="20">
        <v>0</v>
      </c>
      <c r="T1058" s="19">
        <v>0</v>
      </c>
      <c r="U1058" s="20">
        <v>0</v>
      </c>
      <c r="V1058" s="19">
        <v>0</v>
      </c>
      <c r="W1058" s="118">
        <v>0</v>
      </c>
      <c r="X1058" s="118">
        <v>0</v>
      </c>
      <c r="Y1058" s="118">
        <v>0</v>
      </c>
      <c r="Z1058" s="20">
        <v>0</v>
      </c>
      <c r="AA1058" s="20">
        <v>100</v>
      </c>
      <c r="AB1058" s="19">
        <v>0</v>
      </c>
      <c r="AC1058" s="20">
        <v>0</v>
      </c>
      <c r="AD1058" s="20">
        <v>100</v>
      </c>
      <c r="AE1058" s="20">
        <v>100</v>
      </c>
      <c r="AF1058" s="118">
        <v>0</v>
      </c>
      <c r="AG1058" s="20">
        <v>100</v>
      </c>
      <c r="AH1058" s="20">
        <v>0</v>
      </c>
      <c r="AI1058" s="20">
        <v>100</v>
      </c>
      <c r="AJ1058" s="3">
        <v>2000</v>
      </c>
      <c r="AK1058" s="6">
        <v>0</v>
      </c>
      <c r="AL1058" s="6">
        <v>3</v>
      </c>
      <c r="AM1058" s="6">
        <v>0</v>
      </c>
      <c r="AN1058" s="6">
        <v>4</v>
      </c>
      <c r="AO1058" s="6">
        <v>0</v>
      </c>
      <c r="AP1058" s="6">
        <v>0</v>
      </c>
      <c r="AQ1058" s="6">
        <v>3</v>
      </c>
      <c r="AR1058" s="6">
        <v>0</v>
      </c>
      <c r="AS1058" s="6">
        <v>0</v>
      </c>
      <c r="AT1058" s="138">
        <v>0</v>
      </c>
      <c r="AU1058" s="138">
        <v>0</v>
      </c>
      <c r="AV1058" s="138">
        <v>0</v>
      </c>
      <c r="AW1058" s="138">
        <v>0</v>
      </c>
      <c r="AX1058" s="138">
        <v>0</v>
      </c>
      <c r="AY1058" s="6">
        <v>36.363636363636367</v>
      </c>
      <c r="AZ1058" s="6">
        <v>0</v>
      </c>
      <c r="BA1058" s="6">
        <v>0</v>
      </c>
      <c r="BB1058" s="6">
        <v>0</v>
      </c>
      <c r="BC1058" s="6">
        <v>0</v>
      </c>
      <c r="BD1058" s="6">
        <v>0</v>
      </c>
      <c r="BE1058" s="6">
        <v>0</v>
      </c>
      <c r="BF1058" s="6">
        <v>0</v>
      </c>
      <c r="BG1058" s="6">
        <v>0</v>
      </c>
      <c r="BH1058" s="6">
        <v>0</v>
      </c>
      <c r="BI1058" s="6">
        <v>0</v>
      </c>
      <c r="BJ1058" s="6">
        <v>0</v>
      </c>
      <c r="BK1058" s="6">
        <v>0</v>
      </c>
    </row>
    <row r="1059" spans="1:63" x14ac:dyDescent="0.35">
      <c r="A1059" s="28">
        <v>1053</v>
      </c>
      <c r="C1059" s="18" t="s">
        <v>134</v>
      </c>
      <c r="D1059" s="15">
        <v>26</v>
      </c>
      <c r="E1059" s="19">
        <v>0</v>
      </c>
      <c r="F1059" s="19">
        <v>0</v>
      </c>
      <c r="G1059" s="19">
        <v>0</v>
      </c>
      <c r="H1059" s="19">
        <v>26</v>
      </c>
      <c r="I1059" s="19">
        <v>3</v>
      </c>
      <c r="J1059" s="20">
        <v>57.692307692307686</v>
      </c>
      <c r="K1059" s="20">
        <v>0</v>
      </c>
      <c r="L1059" s="20">
        <v>0</v>
      </c>
      <c r="M1059" s="19">
        <v>0</v>
      </c>
      <c r="N1059" s="20">
        <v>0</v>
      </c>
      <c r="O1059" s="20">
        <v>0</v>
      </c>
      <c r="P1059" s="20">
        <v>0</v>
      </c>
      <c r="Q1059" s="20">
        <v>16.666666666666664</v>
      </c>
      <c r="R1059" s="19">
        <v>0</v>
      </c>
      <c r="S1059" s="20">
        <v>0</v>
      </c>
      <c r="T1059" s="19">
        <v>0</v>
      </c>
      <c r="U1059" s="20">
        <v>0</v>
      </c>
      <c r="V1059" s="19">
        <v>0</v>
      </c>
      <c r="W1059" s="118">
        <v>0</v>
      </c>
      <c r="X1059" s="118">
        <v>0</v>
      </c>
      <c r="Y1059" s="118">
        <v>0</v>
      </c>
      <c r="Z1059" s="20">
        <v>57.142857142857139</v>
      </c>
      <c r="AA1059" s="20">
        <v>0</v>
      </c>
      <c r="AB1059" s="19">
        <v>0</v>
      </c>
      <c r="AC1059" s="20">
        <v>0</v>
      </c>
      <c r="AD1059" s="20">
        <v>100</v>
      </c>
      <c r="AE1059" s="20">
        <v>100</v>
      </c>
      <c r="AF1059" s="118">
        <v>0</v>
      </c>
      <c r="AG1059" s="20">
        <v>100</v>
      </c>
      <c r="AH1059" s="20">
        <v>47.619047619047613</v>
      </c>
      <c r="AI1059" s="20">
        <v>33.333333333333329</v>
      </c>
      <c r="AJ1059" s="3">
        <v>743.75</v>
      </c>
      <c r="AK1059" s="6">
        <v>0</v>
      </c>
      <c r="AL1059" s="6">
        <v>9</v>
      </c>
      <c r="AM1059" s="6">
        <v>0</v>
      </c>
      <c r="AN1059" s="6">
        <v>4</v>
      </c>
      <c r="AO1059" s="6">
        <v>0</v>
      </c>
      <c r="AP1059" s="6">
        <v>0</v>
      </c>
      <c r="AQ1059" s="6">
        <v>15</v>
      </c>
      <c r="AR1059" s="6">
        <v>0</v>
      </c>
      <c r="AS1059" s="6">
        <v>0</v>
      </c>
      <c r="AT1059" s="138">
        <v>0</v>
      </c>
      <c r="AU1059" s="138">
        <v>0</v>
      </c>
      <c r="AV1059" s="138">
        <v>0</v>
      </c>
      <c r="AW1059" s="138">
        <v>0</v>
      </c>
      <c r="AX1059" s="138">
        <v>0</v>
      </c>
      <c r="AY1059" s="6">
        <v>22.58064516129032</v>
      </c>
      <c r="AZ1059" s="6">
        <v>0</v>
      </c>
      <c r="BA1059" s="6">
        <v>0</v>
      </c>
      <c r="BB1059" s="6">
        <v>0</v>
      </c>
      <c r="BC1059" s="6">
        <v>0</v>
      </c>
      <c r="BD1059" s="6">
        <v>0</v>
      </c>
      <c r="BE1059" s="6">
        <v>0</v>
      </c>
      <c r="BF1059" s="6">
        <v>0</v>
      </c>
      <c r="BG1059" s="6">
        <v>0</v>
      </c>
      <c r="BH1059" s="6">
        <v>0</v>
      </c>
      <c r="BI1059" s="6">
        <v>0</v>
      </c>
      <c r="BJ1059" s="6">
        <v>0</v>
      </c>
      <c r="BK1059" s="6">
        <v>0</v>
      </c>
    </row>
    <row r="1060" spans="1:63" x14ac:dyDescent="0.35">
      <c r="A1060" s="28">
        <v>1054</v>
      </c>
      <c r="C1060" s="18" t="s">
        <v>137</v>
      </c>
      <c r="D1060" s="15">
        <v>719</v>
      </c>
      <c r="E1060" s="19">
        <v>9</v>
      </c>
      <c r="F1060" s="19">
        <v>83</v>
      </c>
      <c r="G1060" s="19">
        <v>183</v>
      </c>
      <c r="H1060" s="19">
        <v>432</v>
      </c>
      <c r="I1060" s="19">
        <v>19</v>
      </c>
      <c r="J1060" s="20">
        <v>49.652294853963838</v>
      </c>
      <c r="K1060" s="20">
        <v>15</v>
      </c>
      <c r="L1060" s="20">
        <v>4.7021943573667713</v>
      </c>
      <c r="M1060" s="19">
        <v>13</v>
      </c>
      <c r="N1060" s="20">
        <v>15.66265060240964</v>
      </c>
      <c r="O1060" s="20">
        <v>18</v>
      </c>
      <c r="P1060" s="20">
        <v>83.333333333333343</v>
      </c>
      <c r="Q1060" s="20">
        <v>70.486111111111114</v>
      </c>
      <c r="R1060" s="19">
        <v>39</v>
      </c>
      <c r="S1060" s="20">
        <v>41.48936170212766</v>
      </c>
      <c r="T1060" s="19">
        <v>0</v>
      </c>
      <c r="U1060" s="20">
        <v>0</v>
      </c>
      <c r="V1060" s="19">
        <v>11</v>
      </c>
      <c r="W1060" s="118">
        <v>23.913043478260871</v>
      </c>
      <c r="X1060" s="118">
        <v>13</v>
      </c>
      <c r="Y1060" s="118">
        <v>14.130434782608695</v>
      </c>
      <c r="Z1060" s="20">
        <v>18.944099378881987</v>
      </c>
      <c r="AA1060" s="20">
        <v>7.1428571428571423</v>
      </c>
      <c r="AB1060" s="19">
        <v>45</v>
      </c>
      <c r="AC1060" s="20">
        <v>12.784090909090908</v>
      </c>
      <c r="AD1060" s="20">
        <v>73.181818181818187</v>
      </c>
      <c r="AE1060" s="20">
        <v>39.23444976076555</v>
      </c>
      <c r="AF1060" s="20">
        <v>36.986301369863014</v>
      </c>
      <c r="AG1060" s="20">
        <v>66.789667896678964</v>
      </c>
      <c r="AH1060" s="20">
        <v>71.331058020477812</v>
      </c>
      <c r="AI1060" s="20">
        <v>9.5563139931740615</v>
      </c>
      <c r="AJ1060" s="3">
        <v>393.33333333333331</v>
      </c>
      <c r="AK1060" s="6">
        <v>10</v>
      </c>
      <c r="AL1060" s="6">
        <v>704</v>
      </c>
      <c r="AM1060" s="6">
        <v>0</v>
      </c>
      <c r="AN1060" s="6">
        <v>0</v>
      </c>
      <c r="AO1060" s="6">
        <v>0</v>
      </c>
      <c r="AP1060" s="6">
        <v>0</v>
      </c>
      <c r="AQ1060" s="6">
        <v>7</v>
      </c>
      <c r="AR1060" s="6">
        <v>287</v>
      </c>
      <c r="AS1060" s="6">
        <v>41.836734693877553</v>
      </c>
      <c r="AT1060" s="138">
        <v>1</v>
      </c>
      <c r="AU1060" s="138">
        <v>19</v>
      </c>
      <c r="AV1060" s="138">
        <v>0</v>
      </c>
      <c r="AW1060" s="138">
        <v>0</v>
      </c>
      <c r="AX1060" s="138">
        <v>20</v>
      </c>
      <c r="AY1060" s="6">
        <v>53.257790368271948</v>
      </c>
      <c r="AZ1060" s="6">
        <v>0</v>
      </c>
      <c r="BA1060" s="6">
        <v>0</v>
      </c>
      <c r="BB1060" s="6">
        <v>3</v>
      </c>
      <c r="BC1060" s="6">
        <v>365</v>
      </c>
      <c r="BD1060" s="6">
        <v>51.120448179271705</v>
      </c>
      <c r="BE1060" s="6">
        <v>44</v>
      </c>
      <c r="BF1060" s="6">
        <v>24.858757062146893</v>
      </c>
      <c r="BG1060" s="6">
        <v>283</v>
      </c>
      <c r="BH1060" s="6">
        <v>65.05747126436782</v>
      </c>
      <c r="BI1060" s="6">
        <v>17</v>
      </c>
      <c r="BJ1060" s="6">
        <v>100</v>
      </c>
      <c r="BK1060" s="6">
        <v>183</v>
      </c>
    </row>
    <row r="1061" spans="1:63" x14ac:dyDescent="0.35">
      <c r="A1061" s="28">
        <v>1055</v>
      </c>
      <c r="C1061" s="18" t="s">
        <v>16</v>
      </c>
      <c r="D1061" s="15">
        <v>36</v>
      </c>
      <c r="E1061" s="19">
        <v>0</v>
      </c>
      <c r="F1061" s="19">
        <v>0</v>
      </c>
      <c r="G1061" s="19">
        <v>0</v>
      </c>
      <c r="H1061" s="19">
        <v>30</v>
      </c>
      <c r="I1061" s="19">
        <v>4</v>
      </c>
      <c r="J1061" s="20">
        <v>91.666666666666657</v>
      </c>
      <c r="K1061" s="20">
        <v>0</v>
      </c>
      <c r="L1061" s="20">
        <v>0</v>
      </c>
      <c r="M1061" s="19">
        <v>0</v>
      </c>
      <c r="N1061" s="20">
        <v>0</v>
      </c>
      <c r="O1061" s="20">
        <v>0</v>
      </c>
      <c r="P1061" s="20">
        <v>0</v>
      </c>
      <c r="Q1061" s="20">
        <v>42.105263157894733</v>
      </c>
      <c r="R1061" s="19">
        <v>0</v>
      </c>
      <c r="S1061" s="20">
        <v>0</v>
      </c>
      <c r="T1061" s="19">
        <v>0</v>
      </c>
      <c r="U1061" s="20">
        <v>0</v>
      </c>
      <c r="V1061" s="19">
        <v>0</v>
      </c>
      <c r="W1061" s="118">
        <v>0</v>
      </c>
      <c r="X1061" s="118">
        <v>0</v>
      </c>
      <c r="Y1061" s="118">
        <v>0</v>
      </c>
      <c r="Z1061" s="20">
        <v>30.434782608695656</v>
      </c>
      <c r="AA1061" s="20">
        <v>52.173913043478258</v>
      </c>
      <c r="AB1061" s="19">
        <v>0</v>
      </c>
      <c r="AC1061" s="20">
        <v>0</v>
      </c>
      <c r="AD1061" s="20">
        <v>100</v>
      </c>
      <c r="AE1061" s="20">
        <v>41.666666666666671</v>
      </c>
      <c r="AF1061" s="20">
        <v>0</v>
      </c>
      <c r="AG1061" s="20">
        <v>66.666666666666657</v>
      </c>
      <c r="AH1061" s="20">
        <v>42.857142857142854</v>
      </c>
      <c r="AI1061" s="20">
        <v>57.142857142857139</v>
      </c>
      <c r="AJ1061" s="3">
        <v>375</v>
      </c>
      <c r="AK1061" s="6">
        <v>20</v>
      </c>
      <c r="AL1061" s="6">
        <v>9</v>
      </c>
      <c r="AM1061" s="6">
        <v>0</v>
      </c>
      <c r="AN1061" s="6">
        <v>0</v>
      </c>
      <c r="AO1061" s="6">
        <v>0</v>
      </c>
      <c r="AP1061" s="6">
        <v>0</v>
      </c>
      <c r="AQ1061" s="6">
        <v>3</v>
      </c>
      <c r="AR1061" s="6">
        <v>3</v>
      </c>
      <c r="AS1061" s="6">
        <v>8.5714285714285712</v>
      </c>
      <c r="AT1061" s="138">
        <v>1</v>
      </c>
      <c r="AU1061" s="138">
        <v>0</v>
      </c>
      <c r="AV1061" s="138">
        <v>0</v>
      </c>
      <c r="AW1061" s="138">
        <v>0</v>
      </c>
      <c r="AX1061" s="138">
        <v>1</v>
      </c>
      <c r="AY1061" s="6">
        <v>27.500000000000004</v>
      </c>
      <c r="AZ1061" s="6">
        <v>0</v>
      </c>
      <c r="BA1061" s="6">
        <v>0</v>
      </c>
      <c r="BB1061" s="6">
        <v>0</v>
      </c>
      <c r="BC1061" s="6">
        <v>3</v>
      </c>
      <c r="BD1061" s="6">
        <v>7.6923076923076925</v>
      </c>
      <c r="BE1061" s="6">
        <v>0</v>
      </c>
      <c r="BF1061" s="6">
        <v>0</v>
      </c>
      <c r="BG1061" s="6">
        <v>0</v>
      </c>
      <c r="BH1061" s="6">
        <v>0</v>
      </c>
      <c r="BI1061" s="6">
        <v>0</v>
      </c>
      <c r="BJ1061" s="6">
        <v>0</v>
      </c>
      <c r="BK1061" s="6">
        <v>0</v>
      </c>
    </row>
    <row r="1062" spans="1:63" x14ac:dyDescent="0.35">
      <c r="A1062" s="28">
        <v>1056</v>
      </c>
      <c r="C1062" s="18" t="s">
        <v>138</v>
      </c>
      <c r="D1062" s="15">
        <v>682</v>
      </c>
      <c r="E1062" s="19">
        <v>8</v>
      </c>
      <c r="F1062" s="19">
        <v>43</v>
      </c>
      <c r="G1062" s="19">
        <v>95</v>
      </c>
      <c r="H1062" s="19">
        <v>481</v>
      </c>
      <c r="I1062" s="19">
        <v>62</v>
      </c>
      <c r="J1062" s="20">
        <v>59.384164222873906</v>
      </c>
      <c r="K1062" s="20">
        <v>19</v>
      </c>
      <c r="L1062" s="20">
        <v>6.7137809187279158</v>
      </c>
      <c r="M1062" s="19">
        <v>0</v>
      </c>
      <c r="N1062" s="20">
        <v>0</v>
      </c>
      <c r="O1062" s="20">
        <v>31</v>
      </c>
      <c r="P1062" s="20">
        <v>88.461538461538453</v>
      </c>
      <c r="Q1062" s="20">
        <v>11.458333333333332</v>
      </c>
      <c r="R1062" s="19">
        <v>0</v>
      </c>
      <c r="S1062" s="20">
        <v>0</v>
      </c>
      <c r="T1062" s="19">
        <v>3</v>
      </c>
      <c r="U1062" s="20">
        <v>50</v>
      </c>
      <c r="V1062" s="19">
        <v>0</v>
      </c>
      <c r="W1062" s="118">
        <v>0</v>
      </c>
      <c r="X1062" s="118">
        <v>5</v>
      </c>
      <c r="Y1062" s="118">
        <v>38.461538461538467</v>
      </c>
      <c r="Z1062" s="118">
        <v>17.27941176470588</v>
      </c>
      <c r="AA1062" s="118">
        <v>62.5</v>
      </c>
      <c r="AB1062" s="19">
        <v>19</v>
      </c>
      <c r="AC1062" s="20">
        <v>5.352112676056338</v>
      </c>
      <c r="AD1062" s="20">
        <v>79.761904761904773</v>
      </c>
      <c r="AE1062" s="20">
        <v>60.327868852459019</v>
      </c>
      <c r="AF1062" s="118">
        <v>56.25</v>
      </c>
      <c r="AG1062" s="20">
        <v>72.701949860724241</v>
      </c>
      <c r="AH1062" s="20">
        <v>26.060606060606062</v>
      </c>
      <c r="AI1062" s="20">
        <v>43.030303030303031</v>
      </c>
      <c r="AJ1062" s="3">
        <v>380.15873015873018</v>
      </c>
      <c r="AK1062" s="6">
        <v>54</v>
      </c>
      <c r="AL1062" s="6">
        <v>104</v>
      </c>
      <c r="AM1062" s="6">
        <v>0</v>
      </c>
      <c r="AN1062" s="6">
        <v>0</v>
      </c>
      <c r="AO1062" s="6">
        <v>0</v>
      </c>
      <c r="AP1062" s="6">
        <v>0</v>
      </c>
      <c r="AQ1062" s="6">
        <v>494</v>
      </c>
      <c r="AR1062" s="6">
        <v>201</v>
      </c>
      <c r="AS1062" s="6">
        <v>31.259720062208395</v>
      </c>
      <c r="AT1062" s="138">
        <v>9</v>
      </c>
      <c r="AU1062" s="138">
        <v>0</v>
      </c>
      <c r="AV1062" s="138">
        <v>2</v>
      </c>
      <c r="AW1062" s="138">
        <v>3</v>
      </c>
      <c r="AX1062" s="138">
        <v>14</v>
      </c>
      <c r="AY1062" s="6">
        <v>10.714285714285714</v>
      </c>
      <c r="AZ1062" s="6">
        <v>0</v>
      </c>
      <c r="BA1062" s="6">
        <v>0</v>
      </c>
      <c r="BB1062" s="6">
        <v>4</v>
      </c>
      <c r="BC1062" s="6">
        <v>188</v>
      </c>
      <c r="BD1062" s="6">
        <v>27.647058823529413</v>
      </c>
      <c r="BE1062" s="6">
        <v>12</v>
      </c>
      <c r="BF1062" s="6">
        <v>12.903225806451612</v>
      </c>
      <c r="BG1062" s="6">
        <v>132</v>
      </c>
      <c r="BH1062" s="6">
        <v>27.789473684210524</v>
      </c>
      <c r="BI1062" s="6">
        <v>36</v>
      </c>
      <c r="BJ1062" s="6">
        <v>54.54545454545454</v>
      </c>
      <c r="BK1062" s="6">
        <v>95</v>
      </c>
    </row>
    <row r="1063" spans="1:63" x14ac:dyDescent="0.35">
      <c r="A1063" s="28">
        <v>1057</v>
      </c>
      <c r="C1063" s="18" t="s">
        <v>2</v>
      </c>
      <c r="D1063" s="15">
        <v>11</v>
      </c>
      <c r="E1063" s="19">
        <v>0</v>
      </c>
      <c r="F1063" s="19">
        <v>0</v>
      </c>
      <c r="G1063" s="19">
        <v>5</v>
      </c>
      <c r="H1063" s="19">
        <v>7</v>
      </c>
      <c r="I1063" s="19">
        <v>0</v>
      </c>
      <c r="J1063" s="20">
        <v>63.636363636363633</v>
      </c>
      <c r="K1063" s="20">
        <v>0</v>
      </c>
      <c r="L1063" s="20">
        <v>0</v>
      </c>
      <c r="M1063" s="19">
        <v>0</v>
      </c>
      <c r="N1063" s="20">
        <v>0</v>
      </c>
      <c r="O1063" s="20">
        <v>0</v>
      </c>
      <c r="P1063" s="20">
        <v>0</v>
      </c>
      <c r="Q1063" s="20">
        <v>0</v>
      </c>
      <c r="R1063" s="19">
        <v>0</v>
      </c>
      <c r="S1063" s="20">
        <v>0</v>
      </c>
      <c r="T1063" s="19">
        <v>0</v>
      </c>
      <c r="U1063" s="20">
        <v>0</v>
      </c>
      <c r="V1063" s="19">
        <v>0</v>
      </c>
      <c r="W1063" s="118">
        <v>0</v>
      </c>
      <c r="X1063" s="118">
        <v>0</v>
      </c>
      <c r="Y1063" s="118">
        <v>0</v>
      </c>
      <c r="Z1063" s="20">
        <v>0</v>
      </c>
      <c r="AA1063" s="20">
        <v>0</v>
      </c>
      <c r="AB1063" s="19">
        <v>0</v>
      </c>
      <c r="AC1063" s="20">
        <v>0</v>
      </c>
      <c r="AD1063" s="20">
        <v>0</v>
      </c>
      <c r="AE1063" s="20">
        <v>69.230769230769226</v>
      </c>
      <c r="AF1063" s="118">
        <v>0</v>
      </c>
      <c r="AG1063" s="20">
        <v>69.230769230769226</v>
      </c>
      <c r="AH1063" s="20">
        <v>0</v>
      </c>
      <c r="AI1063" s="20">
        <v>0</v>
      </c>
      <c r="AJ1063" s="3">
        <v>650</v>
      </c>
      <c r="AK1063" s="6">
        <v>0</v>
      </c>
      <c r="AL1063" s="6">
        <v>11</v>
      </c>
      <c r="AM1063" s="6">
        <v>0</v>
      </c>
      <c r="AN1063" s="6">
        <v>0</v>
      </c>
      <c r="AO1063" s="6">
        <v>0</v>
      </c>
      <c r="AP1063" s="6">
        <v>0</v>
      </c>
      <c r="AQ1063" s="6">
        <v>0</v>
      </c>
      <c r="AR1063" s="6">
        <v>0</v>
      </c>
      <c r="AS1063" s="6">
        <v>0</v>
      </c>
      <c r="AT1063" s="138"/>
      <c r="AU1063" s="138"/>
      <c r="AV1063" s="138"/>
      <c r="AW1063" s="138"/>
      <c r="AX1063" s="138"/>
      <c r="AY1063" s="6">
        <v>64.285714285714292</v>
      </c>
      <c r="AZ1063" s="6">
        <v>0</v>
      </c>
      <c r="BA1063" s="6">
        <v>0</v>
      </c>
      <c r="BB1063" s="6">
        <v>0</v>
      </c>
      <c r="BC1063" s="6">
        <v>0</v>
      </c>
      <c r="BD1063" s="6">
        <v>0</v>
      </c>
      <c r="BE1063" s="6">
        <v>0</v>
      </c>
      <c r="BF1063" s="6">
        <v>0</v>
      </c>
      <c r="BG1063" s="6">
        <v>0</v>
      </c>
      <c r="BH1063" s="6">
        <v>0</v>
      </c>
      <c r="BI1063" s="6">
        <v>0</v>
      </c>
      <c r="BJ1063" s="6">
        <v>0</v>
      </c>
      <c r="BK1063" s="6">
        <v>5</v>
      </c>
    </row>
    <row r="1064" spans="1:63" x14ac:dyDescent="0.35">
      <c r="A1064" s="28">
        <v>1058</v>
      </c>
      <c r="C1064" s="18" t="s">
        <v>6</v>
      </c>
      <c r="D1064" s="15">
        <v>108</v>
      </c>
      <c r="E1064" s="19">
        <v>0</v>
      </c>
      <c r="F1064" s="19">
        <v>0</v>
      </c>
      <c r="G1064" s="19">
        <v>0</v>
      </c>
      <c r="H1064" s="19">
        <v>51</v>
      </c>
      <c r="I1064" s="19">
        <v>59</v>
      </c>
      <c r="J1064" s="20">
        <v>50.925925925925931</v>
      </c>
      <c r="K1064" s="20">
        <v>0</v>
      </c>
      <c r="L1064" s="20">
        <v>0</v>
      </c>
      <c r="M1064" s="19">
        <v>0</v>
      </c>
      <c r="N1064" s="20">
        <v>0</v>
      </c>
      <c r="O1064" s="20">
        <v>0</v>
      </c>
      <c r="P1064" s="20">
        <v>100</v>
      </c>
      <c r="Q1064" s="20">
        <v>49.504950495049506</v>
      </c>
      <c r="R1064" s="19">
        <v>0</v>
      </c>
      <c r="S1064" s="20">
        <v>0</v>
      </c>
      <c r="T1064" s="19">
        <v>0</v>
      </c>
      <c r="U1064" s="20">
        <v>0</v>
      </c>
      <c r="V1064" s="19">
        <v>0</v>
      </c>
      <c r="W1064" s="118">
        <v>0</v>
      </c>
      <c r="X1064" s="118">
        <v>0</v>
      </c>
      <c r="Y1064" s="118">
        <v>0</v>
      </c>
      <c r="Z1064" s="20">
        <v>62.5</v>
      </c>
      <c r="AA1064" s="20">
        <v>37.5</v>
      </c>
      <c r="AB1064" s="19">
        <v>3</v>
      </c>
      <c r="AC1064" s="20">
        <v>10.344827586206897</v>
      </c>
      <c r="AD1064" s="20">
        <v>60.869565217391312</v>
      </c>
      <c r="AE1064" s="20">
        <v>46.666666666666664</v>
      </c>
      <c r="AF1064" s="118">
        <v>0</v>
      </c>
      <c r="AG1064" s="20">
        <v>54.166666666666664</v>
      </c>
      <c r="AH1064" s="20">
        <v>55.555555555555557</v>
      </c>
      <c r="AI1064" s="20">
        <v>36.111111111111107</v>
      </c>
      <c r="AJ1064" s="3">
        <v>465.90909090909088</v>
      </c>
      <c r="AK1064" s="6">
        <v>0</v>
      </c>
      <c r="AL1064" s="6">
        <v>91</v>
      </c>
      <c r="AM1064" s="6">
        <v>0</v>
      </c>
      <c r="AN1064" s="6">
        <v>0</v>
      </c>
      <c r="AO1064" s="6">
        <v>0</v>
      </c>
      <c r="AP1064" s="6">
        <v>0</v>
      </c>
      <c r="AQ1064" s="6">
        <v>13</v>
      </c>
      <c r="AR1064" s="6">
        <v>0</v>
      </c>
      <c r="AS1064" s="6">
        <v>0</v>
      </c>
      <c r="AT1064" s="138">
        <v>0</v>
      </c>
      <c r="AU1064" s="138">
        <v>0</v>
      </c>
      <c r="AV1064" s="138">
        <v>0</v>
      </c>
      <c r="AW1064" s="138">
        <v>0</v>
      </c>
      <c r="AX1064" s="138">
        <v>0</v>
      </c>
      <c r="AY1064" s="6">
        <v>2.9411764705882351</v>
      </c>
      <c r="AZ1064" s="6">
        <v>0</v>
      </c>
      <c r="BA1064" s="6">
        <v>0</v>
      </c>
      <c r="BB1064" s="6">
        <v>21</v>
      </c>
      <c r="BC1064" s="6">
        <v>15</v>
      </c>
      <c r="BD1064" s="6">
        <v>14.018691588785046</v>
      </c>
      <c r="BE1064" s="6">
        <v>0</v>
      </c>
      <c r="BF1064" s="6">
        <v>0</v>
      </c>
      <c r="BG1064" s="6">
        <v>0</v>
      </c>
      <c r="BH1064" s="6">
        <v>0</v>
      </c>
      <c r="BI1064" s="6">
        <v>15</v>
      </c>
      <c r="BJ1064" s="6">
        <v>24.193548387096776</v>
      </c>
      <c r="BK1064" s="6">
        <v>0</v>
      </c>
    </row>
    <row r="1065" spans="1:63" x14ac:dyDescent="0.35">
      <c r="A1065" s="28">
        <v>1059</v>
      </c>
      <c r="C1065" s="18" t="s">
        <v>10</v>
      </c>
      <c r="D1065" s="15">
        <v>66</v>
      </c>
      <c r="E1065" s="19">
        <v>0</v>
      </c>
      <c r="F1065" s="19">
        <v>0</v>
      </c>
      <c r="G1065" s="19">
        <v>0</v>
      </c>
      <c r="H1065" s="19">
        <v>24</v>
      </c>
      <c r="I1065" s="19">
        <v>39</v>
      </c>
      <c r="J1065" s="20">
        <v>45.454545454545453</v>
      </c>
      <c r="K1065" s="20">
        <v>0</v>
      </c>
      <c r="L1065" s="20">
        <v>0</v>
      </c>
      <c r="M1065" s="19">
        <v>0</v>
      </c>
      <c r="N1065" s="20">
        <v>0</v>
      </c>
      <c r="O1065" s="20">
        <v>4</v>
      </c>
      <c r="P1065" s="20">
        <v>100</v>
      </c>
      <c r="Q1065" s="20">
        <v>31.03448275862069</v>
      </c>
      <c r="R1065" s="19">
        <v>0</v>
      </c>
      <c r="S1065" s="20">
        <v>0</v>
      </c>
      <c r="T1065" s="19">
        <v>0</v>
      </c>
      <c r="U1065" s="20">
        <v>0</v>
      </c>
      <c r="V1065" s="19">
        <v>0</v>
      </c>
      <c r="W1065" s="118">
        <v>0</v>
      </c>
      <c r="X1065" s="118">
        <v>0</v>
      </c>
      <c r="Y1065" s="118">
        <v>0</v>
      </c>
      <c r="Z1065" s="20">
        <v>0</v>
      </c>
      <c r="AA1065" s="20">
        <v>100</v>
      </c>
      <c r="AB1065" s="19">
        <v>0</v>
      </c>
      <c r="AC1065" s="20">
        <v>0</v>
      </c>
      <c r="AD1065" s="20">
        <v>100</v>
      </c>
      <c r="AE1065" s="20">
        <v>44.444444444444443</v>
      </c>
      <c r="AF1065" s="118">
        <v>0</v>
      </c>
      <c r="AG1065" s="20">
        <v>63.157894736842103</v>
      </c>
      <c r="AH1065" s="20">
        <v>0</v>
      </c>
      <c r="AI1065" s="20">
        <v>68.421052631578945</v>
      </c>
      <c r="AJ1065" s="3">
        <v>442.30769230769232</v>
      </c>
      <c r="AK1065" s="6">
        <v>0</v>
      </c>
      <c r="AL1065" s="6">
        <v>44</v>
      </c>
      <c r="AM1065" s="6">
        <v>0</v>
      </c>
      <c r="AN1065" s="6">
        <v>3</v>
      </c>
      <c r="AO1065" s="6">
        <v>0</v>
      </c>
      <c r="AP1065" s="6">
        <v>0</v>
      </c>
      <c r="AQ1065" s="6">
        <v>9</v>
      </c>
      <c r="AR1065" s="6">
        <v>3</v>
      </c>
      <c r="AS1065" s="6">
        <v>5.1724137931034484</v>
      </c>
      <c r="AT1065" s="138">
        <v>0</v>
      </c>
      <c r="AU1065" s="138">
        <v>0</v>
      </c>
      <c r="AV1065" s="138">
        <v>0</v>
      </c>
      <c r="AW1065" s="138">
        <v>0</v>
      </c>
      <c r="AX1065" s="138">
        <v>0</v>
      </c>
      <c r="AY1065" s="6">
        <v>4.6875</v>
      </c>
      <c r="AZ1065" s="6">
        <v>0</v>
      </c>
      <c r="BA1065" s="6">
        <v>0</v>
      </c>
      <c r="BB1065" s="6">
        <v>3</v>
      </c>
      <c r="BC1065" s="6">
        <v>0</v>
      </c>
      <c r="BD1065" s="6">
        <v>0</v>
      </c>
      <c r="BE1065" s="6">
        <v>0</v>
      </c>
      <c r="BF1065" s="6">
        <v>0</v>
      </c>
      <c r="BG1065" s="6">
        <v>0</v>
      </c>
      <c r="BH1065" s="6">
        <v>0</v>
      </c>
      <c r="BI1065" s="6">
        <v>0</v>
      </c>
      <c r="BJ1065" s="6">
        <v>0</v>
      </c>
      <c r="BK1065" s="6">
        <v>0</v>
      </c>
    </row>
    <row r="1066" spans="1:63" x14ac:dyDescent="0.35">
      <c r="A1066" s="28">
        <v>1060</v>
      </c>
      <c r="C1066" s="18" t="s">
        <v>277</v>
      </c>
      <c r="D1066" s="15">
        <v>12</v>
      </c>
      <c r="E1066" s="19">
        <v>3</v>
      </c>
      <c r="F1066" s="19">
        <v>7</v>
      </c>
      <c r="G1066" s="19">
        <v>0</v>
      </c>
      <c r="H1066" s="19">
        <v>8</v>
      </c>
      <c r="I1066" s="19">
        <v>0</v>
      </c>
      <c r="J1066" s="20">
        <v>50</v>
      </c>
      <c r="K1066" s="20">
        <v>0</v>
      </c>
      <c r="L1066" s="20">
        <v>0</v>
      </c>
      <c r="M1066" s="19">
        <v>0</v>
      </c>
      <c r="N1066" s="20">
        <v>0</v>
      </c>
      <c r="O1066" s="20">
        <v>0</v>
      </c>
      <c r="P1066" s="20">
        <v>0</v>
      </c>
      <c r="Q1066" s="20">
        <v>0</v>
      </c>
      <c r="R1066" s="19">
        <v>0</v>
      </c>
      <c r="S1066" s="20">
        <v>0</v>
      </c>
      <c r="T1066" s="19">
        <v>0</v>
      </c>
      <c r="U1066" s="20">
        <v>0</v>
      </c>
      <c r="V1066" s="19">
        <v>0</v>
      </c>
      <c r="W1066" s="118">
        <v>0</v>
      </c>
      <c r="X1066" s="118">
        <v>0</v>
      </c>
      <c r="Y1066" s="118">
        <v>0</v>
      </c>
      <c r="Z1066" s="20">
        <v>0</v>
      </c>
      <c r="AA1066" s="20">
        <v>0</v>
      </c>
      <c r="AB1066" s="19">
        <v>0</v>
      </c>
      <c r="AC1066" s="20">
        <v>0</v>
      </c>
      <c r="AD1066" s="20">
        <v>100</v>
      </c>
      <c r="AE1066" s="20">
        <v>0</v>
      </c>
      <c r="AF1066" s="118">
        <v>0</v>
      </c>
      <c r="AG1066" s="20">
        <v>100</v>
      </c>
      <c r="AH1066" s="20">
        <v>0</v>
      </c>
      <c r="AI1066" s="20">
        <v>0</v>
      </c>
      <c r="AJ1066" s="3">
        <v>725</v>
      </c>
      <c r="AK1066" s="6">
        <v>0</v>
      </c>
      <c r="AL1066" s="6">
        <v>9</v>
      </c>
      <c r="AM1066" s="6">
        <v>0</v>
      </c>
      <c r="AN1066" s="6">
        <v>0</v>
      </c>
      <c r="AO1066" s="6">
        <v>0</v>
      </c>
      <c r="AP1066" s="6">
        <v>0</v>
      </c>
      <c r="AQ1066" s="6">
        <v>9</v>
      </c>
      <c r="AR1066" s="6">
        <v>4</v>
      </c>
      <c r="AS1066" s="6">
        <v>23.52941176470588</v>
      </c>
      <c r="AT1066" s="138">
        <v>0</v>
      </c>
      <c r="AU1066" s="138">
        <v>0</v>
      </c>
      <c r="AV1066" s="138">
        <v>0</v>
      </c>
      <c r="AW1066" s="138">
        <v>0</v>
      </c>
      <c r="AX1066" s="138">
        <v>0</v>
      </c>
      <c r="AY1066" s="6">
        <v>0</v>
      </c>
      <c r="AZ1066" s="6">
        <v>0</v>
      </c>
      <c r="BA1066" s="6">
        <v>0</v>
      </c>
      <c r="BB1066" s="6">
        <v>0</v>
      </c>
      <c r="BC1066" s="6">
        <v>0</v>
      </c>
      <c r="BD1066" s="6">
        <v>0</v>
      </c>
      <c r="BE1066" s="6">
        <v>0</v>
      </c>
      <c r="BF1066" s="6">
        <v>0</v>
      </c>
      <c r="BG1066" s="6">
        <v>0</v>
      </c>
      <c r="BH1066" s="6">
        <v>0</v>
      </c>
      <c r="BI1066" s="6">
        <v>0</v>
      </c>
      <c r="BJ1066" s="6">
        <v>0</v>
      </c>
      <c r="BK1066" s="6">
        <v>0</v>
      </c>
    </row>
    <row r="1067" spans="1:63" x14ac:dyDescent="0.35">
      <c r="A1067" s="28">
        <v>1061</v>
      </c>
      <c r="C1067" s="18" t="s">
        <v>1</v>
      </c>
      <c r="D1067" s="15">
        <v>62</v>
      </c>
      <c r="E1067" s="19">
        <v>0</v>
      </c>
      <c r="F1067" s="19">
        <v>0</v>
      </c>
      <c r="G1067" s="19">
        <v>3</v>
      </c>
      <c r="H1067" s="19">
        <v>52</v>
      </c>
      <c r="I1067" s="19">
        <v>13</v>
      </c>
      <c r="J1067" s="20">
        <v>58.064516129032263</v>
      </c>
      <c r="K1067" s="20">
        <v>0</v>
      </c>
      <c r="L1067" s="20">
        <v>0</v>
      </c>
      <c r="M1067" s="19">
        <v>0</v>
      </c>
      <c r="N1067" s="20">
        <v>0</v>
      </c>
      <c r="O1067" s="20">
        <v>0</v>
      </c>
      <c r="P1067" s="20">
        <v>0</v>
      </c>
      <c r="Q1067" s="20">
        <v>19.298245614035086</v>
      </c>
      <c r="R1067" s="19">
        <v>0</v>
      </c>
      <c r="S1067" s="20">
        <v>0</v>
      </c>
      <c r="T1067" s="19">
        <v>0</v>
      </c>
      <c r="U1067" s="20">
        <v>0</v>
      </c>
      <c r="V1067" s="19">
        <v>0</v>
      </c>
      <c r="W1067" s="118">
        <v>0</v>
      </c>
      <c r="X1067" s="118">
        <v>0</v>
      </c>
      <c r="Y1067" s="118">
        <v>0</v>
      </c>
      <c r="Z1067" s="20">
        <v>36.84210526315789</v>
      </c>
      <c r="AA1067" s="20">
        <v>15.789473684210526</v>
      </c>
      <c r="AB1067" s="19">
        <v>0</v>
      </c>
      <c r="AC1067" s="20">
        <v>0</v>
      </c>
      <c r="AD1067" s="20">
        <v>72</v>
      </c>
      <c r="AE1067" s="20">
        <v>78.571428571428569</v>
      </c>
      <c r="AF1067" s="20">
        <v>0</v>
      </c>
      <c r="AG1067" s="20">
        <v>77.777777777777786</v>
      </c>
      <c r="AH1067" s="20">
        <v>42.857142857142854</v>
      </c>
      <c r="AI1067" s="20">
        <v>28.571428571428569</v>
      </c>
      <c r="AJ1067" s="3">
        <v>631.25</v>
      </c>
      <c r="AK1067" s="6">
        <v>0</v>
      </c>
      <c r="AL1067" s="6">
        <v>33</v>
      </c>
      <c r="AM1067" s="6">
        <v>19</v>
      </c>
      <c r="AN1067" s="6">
        <v>0</v>
      </c>
      <c r="AO1067" s="6">
        <v>0</v>
      </c>
      <c r="AP1067" s="6">
        <v>0</v>
      </c>
      <c r="AQ1067" s="6">
        <v>6</v>
      </c>
      <c r="AR1067" s="6">
        <v>4</v>
      </c>
      <c r="AS1067" s="6">
        <v>6.1538461538461542</v>
      </c>
      <c r="AT1067" s="138">
        <v>0</v>
      </c>
      <c r="AU1067" s="138">
        <v>0</v>
      </c>
      <c r="AV1067" s="138">
        <v>0</v>
      </c>
      <c r="AW1067" s="138">
        <v>0</v>
      </c>
      <c r="AX1067" s="138">
        <v>0</v>
      </c>
      <c r="AY1067" s="6">
        <v>11.666666666666666</v>
      </c>
      <c r="AZ1067" s="6">
        <v>0</v>
      </c>
      <c r="BA1067" s="6">
        <v>0</v>
      </c>
      <c r="BB1067" s="6">
        <v>5</v>
      </c>
      <c r="BC1067" s="6">
        <v>0</v>
      </c>
      <c r="BD1067" s="6">
        <v>0</v>
      </c>
      <c r="BE1067" s="6">
        <v>0</v>
      </c>
      <c r="BF1067" s="6">
        <v>0</v>
      </c>
      <c r="BG1067" s="6">
        <v>0</v>
      </c>
      <c r="BH1067" s="6">
        <v>0</v>
      </c>
      <c r="BI1067" s="6">
        <v>0</v>
      </c>
      <c r="BJ1067" s="6">
        <v>0</v>
      </c>
      <c r="BK1067" s="6">
        <v>3</v>
      </c>
    </row>
    <row r="1068" spans="1:63" x14ac:dyDescent="0.35">
      <c r="A1068" s="28">
        <v>1062</v>
      </c>
      <c r="C1068" s="18" t="s">
        <v>7</v>
      </c>
      <c r="D1068" s="15">
        <v>128</v>
      </c>
      <c r="E1068" s="19">
        <v>0</v>
      </c>
      <c r="F1068" s="19">
        <v>0</v>
      </c>
      <c r="G1068" s="19">
        <v>0</v>
      </c>
      <c r="H1068" s="19">
        <v>62</v>
      </c>
      <c r="I1068" s="19">
        <v>65</v>
      </c>
      <c r="J1068" s="20">
        <v>49.21875</v>
      </c>
      <c r="K1068" s="20">
        <v>0</v>
      </c>
      <c r="L1068" s="20">
        <v>0</v>
      </c>
      <c r="M1068" s="19">
        <v>0</v>
      </c>
      <c r="N1068" s="20">
        <v>0</v>
      </c>
      <c r="O1068" s="20">
        <v>10</v>
      </c>
      <c r="P1068" s="20">
        <v>45.454545454545453</v>
      </c>
      <c r="Q1068" s="20">
        <v>49.21875</v>
      </c>
      <c r="R1068" s="19">
        <v>0</v>
      </c>
      <c r="S1068" s="20">
        <v>0</v>
      </c>
      <c r="T1068" s="19">
        <v>0</v>
      </c>
      <c r="U1068" s="20">
        <v>0</v>
      </c>
      <c r="V1068" s="19">
        <v>0</v>
      </c>
      <c r="W1068" s="118">
        <v>0</v>
      </c>
      <c r="X1068" s="118">
        <v>0</v>
      </c>
      <c r="Y1068" s="118">
        <v>0</v>
      </c>
      <c r="Z1068" s="20">
        <v>41.666666666666671</v>
      </c>
      <c r="AA1068" s="20">
        <v>58.333333333333336</v>
      </c>
      <c r="AB1068" s="19">
        <v>0</v>
      </c>
      <c r="AC1068" s="20">
        <v>0</v>
      </c>
      <c r="AD1068" s="20">
        <v>73.68421052631578</v>
      </c>
      <c r="AE1068" s="20">
        <v>70.370370370370367</v>
      </c>
      <c r="AF1068" s="20">
        <v>0</v>
      </c>
      <c r="AG1068" s="20">
        <v>67.857142857142861</v>
      </c>
      <c r="AH1068" s="20">
        <v>39.393939393939391</v>
      </c>
      <c r="AI1068" s="20">
        <v>21.212121212121211</v>
      </c>
      <c r="AJ1068" s="3">
        <v>491.66666666666663</v>
      </c>
      <c r="AK1068" s="6">
        <v>0</v>
      </c>
      <c r="AL1068" s="6">
        <v>118</v>
      </c>
      <c r="AM1068" s="6">
        <v>0</v>
      </c>
      <c r="AN1068" s="6">
        <v>0</v>
      </c>
      <c r="AO1068" s="6">
        <v>0</v>
      </c>
      <c r="AP1068" s="6">
        <v>0</v>
      </c>
      <c r="AQ1068" s="6">
        <v>15</v>
      </c>
      <c r="AR1068" s="6">
        <v>0</v>
      </c>
      <c r="AS1068" s="6">
        <v>0</v>
      </c>
      <c r="AT1068" s="138">
        <v>0</v>
      </c>
      <c r="AU1068" s="138">
        <v>0</v>
      </c>
      <c r="AV1068" s="138">
        <v>0</v>
      </c>
      <c r="AW1068" s="138">
        <v>0</v>
      </c>
      <c r="AX1068" s="138">
        <v>0</v>
      </c>
      <c r="AY1068" s="6">
        <v>6.6115702479338845</v>
      </c>
      <c r="AZ1068" s="6">
        <v>0</v>
      </c>
      <c r="BA1068" s="6">
        <v>0</v>
      </c>
      <c r="BB1068" s="6">
        <v>11</v>
      </c>
      <c r="BC1068" s="6">
        <v>15</v>
      </c>
      <c r="BD1068" s="6">
        <v>11.627906976744185</v>
      </c>
      <c r="BE1068" s="6">
        <v>0</v>
      </c>
      <c r="BF1068" s="6">
        <v>0</v>
      </c>
      <c r="BG1068" s="6">
        <v>0</v>
      </c>
      <c r="BH1068" s="6">
        <v>0</v>
      </c>
      <c r="BI1068" s="6">
        <v>15</v>
      </c>
      <c r="BJ1068" s="6">
        <v>23.4375</v>
      </c>
      <c r="BK1068" s="6">
        <v>0</v>
      </c>
    </row>
    <row r="1069" spans="1:63" x14ac:dyDescent="0.35">
      <c r="A1069" s="28">
        <v>1063</v>
      </c>
      <c r="C1069" s="18" t="s">
        <v>278</v>
      </c>
      <c r="D1069" s="15">
        <v>131</v>
      </c>
      <c r="E1069" s="19">
        <v>0</v>
      </c>
      <c r="F1069" s="19">
        <v>10</v>
      </c>
      <c r="G1069" s="19">
        <v>17</v>
      </c>
      <c r="H1069" s="19">
        <v>91</v>
      </c>
      <c r="I1069" s="19">
        <v>15</v>
      </c>
      <c r="J1069" s="20">
        <v>48.091603053435115</v>
      </c>
      <c r="K1069" s="20">
        <v>0</v>
      </c>
      <c r="L1069" s="20">
        <v>0</v>
      </c>
      <c r="M1069" s="19">
        <v>0</v>
      </c>
      <c r="N1069" s="20">
        <v>0</v>
      </c>
      <c r="O1069" s="20">
        <v>5</v>
      </c>
      <c r="P1069" s="20">
        <v>100</v>
      </c>
      <c r="Q1069" s="20">
        <v>16.666666666666664</v>
      </c>
      <c r="R1069" s="19">
        <v>0</v>
      </c>
      <c r="S1069" s="20">
        <v>0</v>
      </c>
      <c r="T1069" s="19">
        <v>0</v>
      </c>
      <c r="U1069" s="20">
        <v>0</v>
      </c>
      <c r="V1069" s="19">
        <v>0</v>
      </c>
      <c r="W1069" s="118">
        <v>0</v>
      </c>
      <c r="X1069" s="118">
        <v>0</v>
      </c>
      <c r="Y1069" s="118">
        <v>0</v>
      </c>
      <c r="Z1069" s="20">
        <v>30.952380952380953</v>
      </c>
      <c r="AA1069" s="20">
        <v>61.904761904761905</v>
      </c>
      <c r="AB1069" s="19">
        <v>3</v>
      </c>
      <c r="AC1069" s="20">
        <v>3.6585365853658534</v>
      </c>
      <c r="AD1069" s="20">
        <v>93.181818181818173</v>
      </c>
      <c r="AE1069" s="20">
        <v>72.549019607843135</v>
      </c>
      <c r="AF1069" s="20">
        <v>100</v>
      </c>
      <c r="AG1069" s="20">
        <v>84.93150684931507</v>
      </c>
      <c r="AH1069" s="20">
        <v>33.333333333333329</v>
      </c>
      <c r="AI1069" s="20">
        <v>23.611111111111111</v>
      </c>
      <c r="AJ1069" s="3">
        <v>692.85714285714289</v>
      </c>
      <c r="AK1069" s="6">
        <v>13</v>
      </c>
      <c r="AL1069" s="6">
        <v>46</v>
      </c>
      <c r="AM1069" s="6">
        <v>0</v>
      </c>
      <c r="AN1069" s="6">
        <v>0</v>
      </c>
      <c r="AO1069" s="6">
        <v>0</v>
      </c>
      <c r="AP1069" s="6">
        <v>6</v>
      </c>
      <c r="AQ1069" s="6">
        <v>64</v>
      </c>
      <c r="AR1069" s="6">
        <v>25</v>
      </c>
      <c r="AS1069" s="6">
        <v>19.379844961240313</v>
      </c>
      <c r="AT1069" s="138">
        <v>0</v>
      </c>
      <c r="AU1069" s="138">
        <v>0</v>
      </c>
      <c r="AV1069" s="138">
        <v>0</v>
      </c>
      <c r="AW1069" s="138">
        <v>0</v>
      </c>
      <c r="AX1069" s="138">
        <v>0</v>
      </c>
      <c r="AY1069" s="6">
        <v>7.6923076923076925</v>
      </c>
      <c r="AZ1069" s="6">
        <v>0</v>
      </c>
      <c r="BA1069" s="6">
        <v>0</v>
      </c>
      <c r="BB1069" s="6">
        <v>0</v>
      </c>
      <c r="BC1069" s="6">
        <v>13</v>
      </c>
      <c r="BD1069" s="6">
        <v>9.8484848484848477</v>
      </c>
      <c r="BE1069" s="6">
        <v>0</v>
      </c>
      <c r="BF1069" s="6">
        <v>0</v>
      </c>
      <c r="BG1069" s="6">
        <v>9</v>
      </c>
      <c r="BH1069" s="6">
        <v>9.8901098901098905</v>
      </c>
      <c r="BI1069" s="6">
        <v>0</v>
      </c>
      <c r="BJ1069" s="6">
        <v>0</v>
      </c>
      <c r="BK1069" s="6">
        <v>17</v>
      </c>
    </row>
    <row r="1070" spans="1:63" x14ac:dyDescent="0.35">
      <c r="A1070" s="28">
        <v>1064</v>
      </c>
      <c r="C1070" s="18" t="s">
        <v>23</v>
      </c>
      <c r="D1070" s="15">
        <v>758</v>
      </c>
      <c r="E1070" s="19">
        <v>18</v>
      </c>
      <c r="F1070" s="19">
        <v>43</v>
      </c>
      <c r="G1070" s="19">
        <v>62</v>
      </c>
      <c r="H1070" s="19">
        <v>545</v>
      </c>
      <c r="I1070" s="19">
        <v>109</v>
      </c>
      <c r="J1070" s="20">
        <v>48.944591029023748</v>
      </c>
      <c r="K1070" s="20">
        <v>9</v>
      </c>
      <c r="L1070" s="20">
        <v>2.601156069364162</v>
      </c>
      <c r="M1070" s="19">
        <v>0</v>
      </c>
      <c r="N1070" s="20">
        <v>0</v>
      </c>
      <c r="O1070" s="20">
        <v>23</v>
      </c>
      <c r="P1070" s="20">
        <v>100</v>
      </c>
      <c r="Q1070" s="20">
        <v>11.416184971098266</v>
      </c>
      <c r="R1070" s="19">
        <v>0</v>
      </c>
      <c r="S1070" s="20">
        <v>0</v>
      </c>
      <c r="T1070" s="19">
        <v>0</v>
      </c>
      <c r="U1070" s="20">
        <v>0</v>
      </c>
      <c r="V1070" s="19">
        <v>0</v>
      </c>
      <c r="W1070" s="118">
        <v>0</v>
      </c>
      <c r="X1070" s="118">
        <v>0</v>
      </c>
      <c r="Y1070" s="118">
        <v>0</v>
      </c>
      <c r="Z1070" s="20">
        <v>20.359281437125748</v>
      </c>
      <c r="AA1070" s="20">
        <v>64.670658682634723</v>
      </c>
      <c r="AB1070" s="19">
        <v>35</v>
      </c>
      <c r="AC1070" s="20">
        <v>7.216494845360824</v>
      </c>
      <c r="AD1070" s="20">
        <v>84.452296819787989</v>
      </c>
      <c r="AE1070" s="20">
        <v>68.235294117647058</v>
      </c>
      <c r="AF1070" s="20">
        <v>59.493670886075947</v>
      </c>
      <c r="AG1070" s="20">
        <v>80.405405405405403</v>
      </c>
      <c r="AH1070" s="20">
        <v>30.786516853932582</v>
      </c>
      <c r="AI1070" s="20">
        <v>38.876404494382022</v>
      </c>
      <c r="AJ1070" s="3">
        <v>747.76785714285711</v>
      </c>
      <c r="AK1070" s="6">
        <v>4</v>
      </c>
      <c r="AL1070" s="6">
        <v>298</v>
      </c>
      <c r="AM1070" s="6">
        <v>220</v>
      </c>
      <c r="AN1070" s="6">
        <v>18</v>
      </c>
      <c r="AO1070" s="6">
        <v>0</v>
      </c>
      <c r="AP1070" s="6">
        <v>145</v>
      </c>
      <c r="AQ1070" s="6">
        <v>53</v>
      </c>
      <c r="AR1070" s="6">
        <v>116</v>
      </c>
      <c r="AS1070" s="6">
        <v>15.696887686062247</v>
      </c>
      <c r="AT1070" s="138">
        <v>4</v>
      </c>
      <c r="AU1070" s="138">
        <v>3</v>
      </c>
      <c r="AV1070" s="138">
        <v>4</v>
      </c>
      <c r="AW1070" s="138">
        <v>4</v>
      </c>
      <c r="AX1070" s="138">
        <v>15</v>
      </c>
      <c r="AY1070" s="6">
        <v>21.088435374149661</v>
      </c>
      <c r="AZ1070" s="6">
        <v>0</v>
      </c>
      <c r="BA1070" s="6">
        <v>0</v>
      </c>
      <c r="BB1070" s="6">
        <v>26</v>
      </c>
      <c r="BC1070" s="6">
        <v>25</v>
      </c>
      <c r="BD1070" s="6">
        <v>3.3112582781456954</v>
      </c>
      <c r="BE1070" s="6">
        <v>0</v>
      </c>
      <c r="BF1070" s="6">
        <v>0</v>
      </c>
      <c r="BG1070" s="6">
        <v>15</v>
      </c>
      <c r="BH1070" s="6">
        <v>2.7932960893854748</v>
      </c>
      <c r="BI1070" s="6">
        <v>4</v>
      </c>
      <c r="BJ1070" s="6">
        <v>3.5087719298245612</v>
      </c>
      <c r="BK1070" s="6">
        <v>62</v>
      </c>
    </row>
    <row r="1071" spans="1:63" x14ac:dyDescent="0.35">
      <c r="A1071" s="28">
        <v>1065</v>
      </c>
      <c r="C1071" s="18" t="s">
        <v>19</v>
      </c>
      <c r="D1071" s="15">
        <v>146</v>
      </c>
      <c r="E1071" s="19">
        <v>5</v>
      </c>
      <c r="F1071" s="19">
        <v>8</v>
      </c>
      <c r="G1071" s="19">
        <v>13</v>
      </c>
      <c r="H1071" s="19">
        <v>84</v>
      </c>
      <c r="I1071" s="19">
        <v>40</v>
      </c>
      <c r="J1071" s="20">
        <v>56.164383561643838</v>
      </c>
      <c r="K1071" s="20">
        <v>0</v>
      </c>
      <c r="L1071" s="20">
        <v>0</v>
      </c>
      <c r="M1071" s="19">
        <v>0</v>
      </c>
      <c r="N1071" s="20">
        <v>0</v>
      </c>
      <c r="O1071" s="20">
        <v>4</v>
      </c>
      <c r="P1071" s="20">
        <v>100</v>
      </c>
      <c r="Q1071" s="20">
        <v>16.923076923076923</v>
      </c>
      <c r="R1071" s="19">
        <v>0</v>
      </c>
      <c r="S1071" s="20">
        <v>0</v>
      </c>
      <c r="T1071" s="19">
        <v>0</v>
      </c>
      <c r="U1071" s="20">
        <v>0</v>
      </c>
      <c r="V1071" s="19">
        <v>0</v>
      </c>
      <c r="W1071" s="118">
        <v>0</v>
      </c>
      <c r="X1071" s="118">
        <v>0</v>
      </c>
      <c r="Y1071" s="118">
        <v>0</v>
      </c>
      <c r="Z1071" s="118">
        <v>19.148936170212767</v>
      </c>
      <c r="AA1071" s="118">
        <v>46.808510638297875</v>
      </c>
      <c r="AB1071" s="19">
        <v>4</v>
      </c>
      <c r="AC1071" s="20">
        <v>5.8823529411764701</v>
      </c>
      <c r="AD1071" s="20">
        <v>85.18518518518519</v>
      </c>
      <c r="AE1071" s="20">
        <v>63.333333333333329</v>
      </c>
      <c r="AF1071" s="20">
        <v>62.5</v>
      </c>
      <c r="AG1071" s="20">
        <v>78.787878787878782</v>
      </c>
      <c r="AH1071" s="20">
        <v>42.372881355932201</v>
      </c>
      <c r="AI1071" s="20">
        <v>27.118644067796609</v>
      </c>
      <c r="AJ1071" s="3">
        <v>433.33333333333331</v>
      </c>
      <c r="AK1071" s="6">
        <v>9</v>
      </c>
      <c r="AL1071" s="6">
        <v>86</v>
      </c>
      <c r="AM1071" s="6">
        <v>4</v>
      </c>
      <c r="AN1071" s="6">
        <v>14</v>
      </c>
      <c r="AO1071" s="6">
        <v>0</v>
      </c>
      <c r="AP1071" s="6">
        <v>0</v>
      </c>
      <c r="AQ1071" s="6">
        <v>33</v>
      </c>
      <c r="AR1071" s="6">
        <v>19</v>
      </c>
      <c r="AS1071" s="6">
        <v>13.103448275862069</v>
      </c>
      <c r="AT1071" s="138">
        <v>0</v>
      </c>
      <c r="AU1071" s="138">
        <v>0</v>
      </c>
      <c r="AV1071" s="138">
        <v>0</v>
      </c>
      <c r="AW1071" s="138">
        <v>0</v>
      </c>
      <c r="AX1071" s="138">
        <v>0</v>
      </c>
      <c r="AY1071" s="6">
        <v>14.074074074074074</v>
      </c>
      <c r="AZ1071" s="6">
        <v>0</v>
      </c>
      <c r="BA1071" s="6">
        <v>0</v>
      </c>
      <c r="BB1071" s="6">
        <v>13</v>
      </c>
      <c r="BC1071" s="6">
        <v>3</v>
      </c>
      <c r="BD1071" s="6">
        <v>2.112676056338028</v>
      </c>
      <c r="BE1071" s="6">
        <v>0</v>
      </c>
      <c r="BF1071" s="6">
        <v>0</v>
      </c>
      <c r="BG1071" s="6">
        <v>0</v>
      </c>
      <c r="BH1071" s="6">
        <v>0</v>
      </c>
      <c r="BI1071" s="6">
        <v>0</v>
      </c>
      <c r="BJ1071" s="6">
        <v>0</v>
      </c>
      <c r="BK1071" s="6">
        <v>13</v>
      </c>
    </row>
    <row r="1072" spans="1:63" x14ac:dyDescent="0.35">
      <c r="A1072" s="28">
        <v>1066</v>
      </c>
      <c r="C1072" s="18" t="s">
        <v>12</v>
      </c>
      <c r="D1072" s="15">
        <v>117</v>
      </c>
      <c r="E1072" s="19">
        <v>0</v>
      </c>
      <c r="F1072" s="19">
        <v>9</v>
      </c>
      <c r="G1072" s="19">
        <v>6</v>
      </c>
      <c r="H1072" s="19">
        <v>94</v>
      </c>
      <c r="I1072" s="19">
        <v>13</v>
      </c>
      <c r="J1072" s="20">
        <v>46.153846153846153</v>
      </c>
      <c r="K1072" s="20">
        <v>3</v>
      </c>
      <c r="L1072" s="20">
        <v>4.3478260869565215</v>
      </c>
      <c r="M1072" s="19">
        <v>0</v>
      </c>
      <c r="N1072" s="20">
        <v>0</v>
      </c>
      <c r="O1072" s="20">
        <v>5</v>
      </c>
      <c r="P1072" s="20">
        <v>100</v>
      </c>
      <c r="Q1072" s="20">
        <v>4.6728971962616823</v>
      </c>
      <c r="R1072" s="19">
        <v>0</v>
      </c>
      <c r="S1072" s="20">
        <v>0</v>
      </c>
      <c r="T1072" s="19">
        <v>0</v>
      </c>
      <c r="U1072" s="20">
        <v>0</v>
      </c>
      <c r="V1072" s="19">
        <v>0</v>
      </c>
      <c r="W1072" s="118">
        <v>0</v>
      </c>
      <c r="X1072" s="118">
        <v>0</v>
      </c>
      <c r="Y1072" s="118">
        <v>0</v>
      </c>
      <c r="Z1072" s="20">
        <v>19.718309859154928</v>
      </c>
      <c r="AA1072" s="20">
        <v>70.422535211267601</v>
      </c>
      <c r="AB1072" s="19">
        <v>0</v>
      </c>
      <c r="AC1072" s="20">
        <v>0</v>
      </c>
      <c r="AD1072" s="20">
        <v>84.313725490196077</v>
      </c>
      <c r="AE1072" s="20">
        <v>79.487179487179489</v>
      </c>
      <c r="AF1072" s="20">
        <v>81.818181818181827</v>
      </c>
      <c r="AG1072" s="20">
        <v>77.777777777777786</v>
      </c>
      <c r="AH1072" s="20">
        <v>20.8955223880597</v>
      </c>
      <c r="AI1072" s="20">
        <v>52.238805970149251</v>
      </c>
      <c r="AJ1072" s="3">
        <v>955.55555555555554</v>
      </c>
      <c r="AK1072" s="6">
        <v>0</v>
      </c>
      <c r="AL1072" s="6">
        <v>3</v>
      </c>
      <c r="AM1072" s="6">
        <v>0</v>
      </c>
      <c r="AN1072" s="6">
        <v>16</v>
      </c>
      <c r="AO1072" s="6">
        <v>0</v>
      </c>
      <c r="AP1072" s="6">
        <v>22</v>
      </c>
      <c r="AQ1072" s="6">
        <v>44</v>
      </c>
      <c r="AR1072" s="6">
        <v>31</v>
      </c>
      <c r="AS1072" s="6">
        <v>26.271186440677969</v>
      </c>
      <c r="AT1072" s="138">
        <v>0</v>
      </c>
      <c r="AU1072" s="138">
        <v>2</v>
      </c>
      <c r="AV1072" s="138">
        <v>0</v>
      </c>
      <c r="AW1072" s="138">
        <v>2</v>
      </c>
      <c r="AX1072" s="138">
        <v>4</v>
      </c>
      <c r="AY1072" s="6">
        <v>19.801980198019802</v>
      </c>
      <c r="AZ1072" s="6">
        <v>0</v>
      </c>
      <c r="BA1072" s="6">
        <v>0</v>
      </c>
      <c r="BB1072" s="6">
        <v>0</v>
      </c>
      <c r="BC1072" s="6">
        <v>8</v>
      </c>
      <c r="BD1072" s="6">
        <v>7.1428571428571423</v>
      </c>
      <c r="BE1072" s="6">
        <v>0</v>
      </c>
      <c r="BF1072" s="6">
        <v>0</v>
      </c>
      <c r="BG1072" s="6">
        <v>3</v>
      </c>
      <c r="BH1072" s="6">
        <v>3.4883720930232558</v>
      </c>
      <c r="BI1072" s="6">
        <v>3</v>
      </c>
      <c r="BJ1072" s="6">
        <v>21.428571428571427</v>
      </c>
      <c r="BK1072" s="6">
        <v>6</v>
      </c>
    </row>
    <row r="1073" spans="1:63" x14ac:dyDescent="0.35">
      <c r="A1073" s="28">
        <v>1067</v>
      </c>
      <c r="C1073" s="18" t="s">
        <v>13</v>
      </c>
      <c r="D1073" s="15">
        <v>14</v>
      </c>
      <c r="E1073" s="19">
        <v>0</v>
      </c>
      <c r="F1073" s="19">
        <v>0</v>
      </c>
      <c r="G1073" s="19">
        <v>0</v>
      </c>
      <c r="H1073" s="19">
        <v>9</v>
      </c>
      <c r="I1073" s="19">
        <v>0</v>
      </c>
      <c r="J1073" s="20">
        <v>42.857142857142854</v>
      </c>
      <c r="K1073" s="20">
        <v>0</v>
      </c>
      <c r="L1073" s="20">
        <v>0</v>
      </c>
      <c r="M1073" s="19">
        <v>0</v>
      </c>
      <c r="N1073" s="20">
        <v>0</v>
      </c>
      <c r="O1073" s="20">
        <v>0</v>
      </c>
      <c r="P1073" s="20">
        <v>0</v>
      </c>
      <c r="Q1073" s="20">
        <v>30.76923076923077</v>
      </c>
      <c r="R1073" s="19">
        <v>0</v>
      </c>
      <c r="S1073" s="20">
        <v>0</v>
      </c>
      <c r="T1073" s="19">
        <v>0</v>
      </c>
      <c r="U1073" s="20">
        <v>0</v>
      </c>
      <c r="V1073" s="19">
        <v>0</v>
      </c>
      <c r="W1073" s="118">
        <v>0</v>
      </c>
      <c r="X1073" s="118">
        <v>0</v>
      </c>
      <c r="Y1073" s="118">
        <v>0</v>
      </c>
      <c r="Z1073" s="20">
        <v>0</v>
      </c>
      <c r="AA1073" s="20">
        <v>100</v>
      </c>
      <c r="AB1073" s="19">
        <v>0</v>
      </c>
      <c r="AC1073" s="20">
        <v>0</v>
      </c>
      <c r="AD1073" s="20">
        <v>100</v>
      </c>
      <c r="AE1073" s="20">
        <v>100</v>
      </c>
      <c r="AF1073" s="20">
        <v>0</v>
      </c>
      <c r="AG1073" s="20">
        <v>100</v>
      </c>
      <c r="AH1073" s="20">
        <v>0</v>
      </c>
      <c r="AI1073" s="20">
        <v>100</v>
      </c>
      <c r="AJ1073" s="3">
        <v>960</v>
      </c>
      <c r="AK1073" s="6">
        <v>0</v>
      </c>
      <c r="AL1073" s="6">
        <v>5</v>
      </c>
      <c r="AM1073" s="6">
        <v>0</v>
      </c>
      <c r="AN1073" s="6">
        <v>3</v>
      </c>
      <c r="AO1073" s="6">
        <v>0</v>
      </c>
      <c r="AP1073" s="6">
        <v>3</v>
      </c>
      <c r="AQ1073" s="6">
        <v>0</v>
      </c>
      <c r="AR1073" s="6">
        <v>0</v>
      </c>
      <c r="AS1073" s="6">
        <v>0</v>
      </c>
      <c r="AT1073" s="138">
        <v>0</v>
      </c>
      <c r="AU1073" s="138">
        <v>0</v>
      </c>
      <c r="AV1073" s="138">
        <v>0</v>
      </c>
      <c r="AW1073" s="138">
        <v>0</v>
      </c>
      <c r="AX1073" s="138">
        <v>0</v>
      </c>
      <c r="AY1073" s="6">
        <v>27.777777777777779</v>
      </c>
      <c r="AZ1073" s="6">
        <v>0</v>
      </c>
      <c r="BA1073" s="6">
        <v>0</v>
      </c>
      <c r="BB1073" s="6">
        <v>0</v>
      </c>
      <c r="BC1073" s="6">
        <v>0</v>
      </c>
      <c r="BD1073" s="6">
        <v>0</v>
      </c>
      <c r="BE1073" s="6">
        <v>0</v>
      </c>
      <c r="BF1073" s="6">
        <v>0</v>
      </c>
      <c r="BG1073" s="6">
        <v>0</v>
      </c>
      <c r="BH1073" s="6">
        <v>0</v>
      </c>
      <c r="BI1073" s="6">
        <v>0</v>
      </c>
      <c r="BJ1073" s="6">
        <v>0</v>
      </c>
      <c r="BK1073" s="6">
        <v>0</v>
      </c>
    </row>
    <row r="1074" spans="1:63" x14ac:dyDescent="0.35">
      <c r="A1074" s="28">
        <v>1068</v>
      </c>
      <c r="C1074" s="18" t="s">
        <v>4</v>
      </c>
      <c r="D1074" s="15">
        <v>906</v>
      </c>
      <c r="E1074" s="19">
        <v>0</v>
      </c>
      <c r="F1074" s="19">
        <v>4</v>
      </c>
      <c r="G1074" s="19">
        <v>6</v>
      </c>
      <c r="H1074" s="19">
        <v>268</v>
      </c>
      <c r="I1074" s="19">
        <v>626</v>
      </c>
      <c r="J1074" s="20">
        <v>44.812362030905078</v>
      </c>
      <c r="K1074" s="20">
        <v>0</v>
      </c>
      <c r="L1074" s="20">
        <v>0</v>
      </c>
      <c r="M1074" s="19">
        <v>0</v>
      </c>
      <c r="N1074" s="20">
        <v>0</v>
      </c>
      <c r="O1074" s="20">
        <v>39</v>
      </c>
      <c r="P1074" s="20">
        <v>58.82352941176471</v>
      </c>
      <c r="Q1074" s="20">
        <v>72.59786476868328</v>
      </c>
      <c r="R1074" s="19">
        <v>0</v>
      </c>
      <c r="S1074" s="20">
        <v>0</v>
      </c>
      <c r="T1074" s="19">
        <v>0</v>
      </c>
      <c r="U1074" s="20">
        <v>0</v>
      </c>
      <c r="V1074" s="19">
        <v>0</v>
      </c>
      <c r="W1074" s="118">
        <v>0</v>
      </c>
      <c r="X1074" s="118">
        <v>0</v>
      </c>
      <c r="Y1074" s="118">
        <v>0</v>
      </c>
      <c r="Z1074" s="20">
        <v>40.425531914893611</v>
      </c>
      <c r="AA1074" s="20">
        <v>34.042553191489361</v>
      </c>
      <c r="AB1074" s="19">
        <v>6</v>
      </c>
      <c r="AC1074" s="20">
        <v>3.3898305084745761</v>
      </c>
      <c r="AD1074" s="20">
        <v>76.59574468085107</v>
      </c>
      <c r="AE1074" s="20">
        <v>49.166666666666664</v>
      </c>
      <c r="AF1074" s="20">
        <v>58.82352941176471</v>
      </c>
      <c r="AG1074" s="20">
        <v>63.291139240506332</v>
      </c>
      <c r="AH1074" s="20">
        <v>37.288135593220339</v>
      </c>
      <c r="AI1074" s="20">
        <v>31.638418079096049</v>
      </c>
      <c r="AJ1074" s="3">
        <v>430.9917355371901</v>
      </c>
      <c r="AK1074" s="6">
        <v>0</v>
      </c>
      <c r="AL1074" s="6">
        <v>797</v>
      </c>
      <c r="AM1074" s="6">
        <v>0</v>
      </c>
      <c r="AN1074" s="6">
        <v>0</v>
      </c>
      <c r="AO1074" s="6">
        <v>0</v>
      </c>
      <c r="AP1074" s="6">
        <v>0</v>
      </c>
      <c r="AQ1074" s="6">
        <v>75</v>
      </c>
      <c r="AR1074" s="6">
        <v>12</v>
      </c>
      <c r="AS1074" s="6">
        <v>1.3953488372093024</v>
      </c>
      <c r="AT1074" s="138">
        <v>0</v>
      </c>
      <c r="AU1074" s="138">
        <v>0</v>
      </c>
      <c r="AV1074" s="138">
        <v>0</v>
      </c>
      <c r="AW1074" s="138">
        <v>0</v>
      </c>
      <c r="AX1074" s="138">
        <v>0</v>
      </c>
      <c r="AY1074" s="6">
        <v>4.3742405832320781</v>
      </c>
      <c r="AZ1074" s="6">
        <v>0</v>
      </c>
      <c r="BA1074" s="6">
        <v>0</v>
      </c>
      <c r="BB1074" s="6">
        <v>136</v>
      </c>
      <c r="BC1074" s="6">
        <v>138</v>
      </c>
      <c r="BD1074" s="6">
        <v>15.333333333333332</v>
      </c>
      <c r="BE1074" s="6">
        <v>0</v>
      </c>
      <c r="BF1074" s="6">
        <v>0</v>
      </c>
      <c r="BG1074" s="6">
        <v>5</v>
      </c>
      <c r="BH1074" s="6">
        <v>1.8796992481203008</v>
      </c>
      <c r="BI1074" s="6">
        <v>128</v>
      </c>
      <c r="BJ1074" s="6">
        <v>20.447284345047922</v>
      </c>
      <c r="BK1074" s="6">
        <v>6</v>
      </c>
    </row>
    <row r="1075" spans="1:63" x14ac:dyDescent="0.35">
      <c r="A1075" s="28">
        <v>1069</v>
      </c>
      <c r="C1075" s="18" t="s">
        <v>279</v>
      </c>
      <c r="D1075" s="15">
        <v>67</v>
      </c>
      <c r="E1075" s="19">
        <v>5</v>
      </c>
      <c r="F1075" s="19">
        <v>15</v>
      </c>
      <c r="G1075" s="19">
        <v>8</v>
      </c>
      <c r="H1075" s="19">
        <v>45</v>
      </c>
      <c r="I1075" s="19">
        <v>0</v>
      </c>
      <c r="J1075" s="20">
        <v>61.194029850746269</v>
      </c>
      <c r="K1075" s="20">
        <v>0</v>
      </c>
      <c r="L1075" s="20">
        <v>0</v>
      </c>
      <c r="M1075" s="19">
        <v>0</v>
      </c>
      <c r="N1075" s="20">
        <v>0</v>
      </c>
      <c r="O1075" s="20">
        <v>0</v>
      </c>
      <c r="P1075" s="20">
        <v>0</v>
      </c>
      <c r="Q1075" s="20">
        <v>5.5555555555555554</v>
      </c>
      <c r="R1075" s="19">
        <v>0</v>
      </c>
      <c r="S1075" s="20">
        <v>0</v>
      </c>
      <c r="T1075" s="19">
        <v>0</v>
      </c>
      <c r="U1075" s="20">
        <v>0</v>
      </c>
      <c r="V1075" s="19">
        <v>0</v>
      </c>
      <c r="W1075" s="118">
        <v>0</v>
      </c>
      <c r="X1075" s="118">
        <v>0</v>
      </c>
      <c r="Y1075" s="118">
        <v>0</v>
      </c>
      <c r="Z1075" s="20">
        <v>20.689655172413794</v>
      </c>
      <c r="AA1075" s="20">
        <v>62.068965517241381</v>
      </c>
      <c r="AB1075" s="19">
        <v>3</v>
      </c>
      <c r="AC1075" s="20">
        <v>8.8235294117647065</v>
      </c>
      <c r="AD1075" s="20">
        <v>73.333333333333329</v>
      </c>
      <c r="AE1075" s="20">
        <v>44.827586206896555</v>
      </c>
      <c r="AF1075" s="20">
        <v>0</v>
      </c>
      <c r="AG1075" s="20">
        <v>71.428571428571431</v>
      </c>
      <c r="AH1075" s="20">
        <v>24.137931034482758</v>
      </c>
      <c r="AI1075" s="20">
        <v>34.482758620689658</v>
      </c>
      <c r="AJ1075" s="3">
        <v>650</v>
      </c>
      <c r="AK1075" s="6">
        <v>5</v>
      </c>
      <c r="AL1075" s="6">
        <v>31</v>
      </c>
      <c r="AM1075" s="6">
        <v>0</v>
      </c>
      <c r="AN1075" s="6">
        <v>0</v>
      </c>
      <c r="AO1075" s="6">
        <v>0</v>
      </c>
      <c r="AP1075" s="6">
        <v>0</v>
      </c>
      <c r="AQ1075" s="6">
        <v>27</v>
      </c>
      <c r="AR1075" s="6">
        <v>20</v>
      </c>
      <c r="AS1075" s="6">
        <v>28.985507246376812</v>
      </c>
      <c r="AT1075" s="138">
        <v>0</v>
      </c>
      <c r="AU1075" s="138">
        <v>0</v>
      </c>
      <c r="AV1075" s="138">
        <v>0</v>
      </c>
      <c r="AW1075" s="138">
        <v>0</v>
      </c>
      <c r="AX1075" s="138">
        <v>0</v>
      </c>
      <c r="AY1075" s="6">
        <v>18.421052631578945</v>
      </c>
      <c r="AZ1075" s="6">
        <v>3</v>
      </c>
      <c r="BA1075" s="6">
        <v>8.3333333333333321</v>
      </c>
      <c r="BB1075" s="6">
        <v>0</v>
      </c>
      <c r="BC1075" s="6">
        <v>14</v>
      </c>
      <c r="BD1075" s="6">
        <v>20.289855072463769</v>
      </c>
      <c r="BE1075" s="6">
        <v>0</v>
      </c>
      <c r="BF1075" s="6">
        <v>0</v>
      </c>
      <c r="BG1075" s="6">
        <v>11</v>
      </c>
      <c r="BH1075" s="6">
        <v>22.448979591836736</v>
      </c>
      <c r="BI1075" s="6">
        <v>0</v>
      </c>
      <c r="BJ1075" s="6">
        <v>0</v>
      </c>
      <c r="BK1075" s="6">
        <v>8</v>
      </c>
    </row>
    <row r="1076" spans="1:63" x14ac:dyDescent="0.35">
      <c r="A1076" s="28">
        <v>1070</v>
      </c>
      <c r="C1076" s="18" t="s">
        <v>15</v>
      </c>
      <c r="D1076" s="15">
        <v>69</v>
      </c>
      <c r="E1076" s="19">
        <v>0</v>
      </c>
      <c r="F1076" s="19">
        <v>5</v>
      </c>
      <c r="G1076" s="19">
        <v>3</v>
      </c>
      <c r="H1076" s="19">
        <v>50</v>
      </c>
      <c r="I1076" s="19">
        <v>14</v>
      </c>
      <c r="J1076" s="20">
        <v>37.681159420289859</v>
      </c>
      <c r="K1076" s="20">
        <v>0</v>
      </c>
      <c r="L1076" s="20">
        <v>0</v>
      </c>
      <c r="M1076" s="19">
        <v>0</v>
      </c>
      <c r="N1076" s="20">
        <v>0</v>
      </c>
      <c r="O1076" s="20">
        <v>3</v>
      </c>
      <c r="P1076" s="20">
        <v>0</v>
      </c>
      <c r="Q1076" s="20">
        <v>35.483870967741936</v>
      </c>
      <c r="R1076" s="19">
        <v>0</v>
      </c>
      <c r="S1076" s="20">
        <v>0</v>
      </c>
      <c r="T1076" s="19">
        <v>0</v>
      </c>
      <c r="U1076" s="20">
        <v>0</v>
      </c>
      <c r="V1076" s="19">
        <v>0</v>
      </c>
      <c r="W1076" s="20">
        <v>0</v>
      </c>
      <c r="X1076" s="19">
        <v>0</v>
      </c>
      <c r="Y1076" s="20">
        <v>0</v>
      </c>
      <c r="Z1076" s="20">
        <v>15.789473684210526</v>
      </c>
      <c r="AA1076" s="20">
        <v>36.84210526315789</v>
      </c>
      <c r="AB1076" s="19">
        <v>0</v>
      </c>
      <c r="AC1076" s="20">
        <v>0</v>
      </c>
      <c r="AD1076" s="20">
        <v>66.666666666666657</v>
      </c>
      <c r="AE1076" s="20">
        <v>31.578947368421051</v>
      </c>
      <c r="AF1076" s="20">
        <v>0</v>
      </c>
      <c r="AG1076" s="20">
        <v>63.414634146341463</v>
      </c>
      <c r="AH1076" s="20">
        <v>10</v>
      </c>
      <c r="AI1076" s="20">
        <v>43.333333333333336</v>
      </c>
      <c r="AJ1076" s="3">
        <v>666.66666666666663</v>
      </c>
      <c r="AK1076" s="6">
        <v>0</v>
      </c>
      <c r="AL1076" s="6">
        <v>36</v>
      </c>
      <c r="AM1076" s="6">
        <v>0</v>
      </c>
      <c r="AN1076" s="6">
        <v>10</v>
      </c>
      <c r="AO1076" s="6">
        <v>0</v>
      </c>
      <c r="AP1076" s="6">
        <v>19</v>
      </c>
      <c r="AQ1076" s="6">
        <v>3</v>
      </c>
      <c r="AR1076" s="6">
        <v>7</v>
      </c>
      <c r="AS1076" s="6">
        <v>10.294117647058822</v>
      </c>
      <c r="AT1076" s="138">
        <v>0</v>
      </c>
      <c r="AU1076" s="138">
        <v>0</v>
      </c>
      <c r="AV1076" s="138">
        <v>0</v>
      </c>
      <c r="AW1076" s="138">
        <v>0</v>
      </c>
      <c r="AX1076" s="138">
        <v>0</v>
      </c>
      <c r="AY1076" s="6">
        <v>40.350877192982452</v>
      </c>
      <c r="AZ1076" s="6">
        <v>0</v>
      </c>
      <c r="BA1076" s="6">
        <v>0</v>
      </c>
      <c r="BB1076" s="6">
        <v>0</v>
      </c>
      <c r="BC1076" s="6">
        <v>10</v>
      </c>
      <c r="BD1076" s="6">
        <v>13.888888888888889</v>
      </c>
      <c r="BE1076" s="6">
        <v>0</v>
      </c>
      <c r="BF1076" s="6">
        <v>0</v>
      </c>
      <c r="BG1076" s="6">
        <v>4</v>
      </c>
      <c r="BH1076" s="6">
        <v>8</v>
      </c>
      <c r="BI1076" s="6">
        <v>0</v>
      </c>
      <c r="BJ1076" s="6">
        <v>0</v>
      </c>
      <c r="BK1076" s="6">
        <v>3</v>
      </c>
    </row>
    <row r="1077" spans="1:63" x14ac:dyDescent="0.35">
      <c r="A1077" s="28">
        <v>1071</v>
      </c>
      <c r="C1077" s="18" t="s">
        <v>135</v>
      </c>
      <c r="D1077" s="15">
        <v>44</v>
      </c>
      <c r="E1077" s="19">
        <v>0</v>
      </c>
      <c r="F1077" s="19">
        <v>0</v>
      </c>
      <c r="G1077" s="19">
        <v>0</v>
      </c>
      <c r="H1077" s="19">
        <v>22</v>
      </c>
      <c r="I1077" s="19">
        <v>19</v>
      </c>
      <c r="J1077" s="20">
        <v>54.54545454545454</v>
      </c>
      <c r="K1077" s="20">
        <v>0</v>
      </c>
      <c r="L1077" s="20">
        <v>0</v>
      </c>
      <c r="M1077" s="19">
        <v>0</v>
      </c>
      <c r="N1077" s="20">
        <v>0</v>
      </c>
      <c r="O1077" s="20">
        <v>0</v>
      </c>
      <c r="P1077" s="20">
        <v>0</v>
      </c>
      <c r="Q1077" s="20">
        <v>53.658536585365859</v>
      </c>
      <c r="R1077" s="19">
        <v>0</v>
      </c>
      <c r="S1077" s="20">
        <v>0</v>
      </c>
      <c r="T1077" s="19">
        <v>0</v>
      </c>
      <c r="U1077" s="20">
        <v>0</v>
      </c>
      <c r="V1077" s="19">
        <v>0</v>
      </c>
      <c r="W1077" s="20">
        <v>0</v>
      </c>
      <c r="X1077" s="19">
        <v>0</v>
      </c>
      <c r="Y1077" s="20">
        <v>0</v>
      </c>
      <c r="Z1077" s="20">
        <v>0</v>
      </c>
      <c r="AA1077" s="20">
        <v>0</v>
      </c>
      <c r="AB1077" s="19">
        <v>0</v>
      </c>
      <c r="AC1077" s="20">
        <v>0</v>
      </c>
      <c r="AD1077" s="20">
        <v>25</v>
      </c>
      <c r="AE1077" s="20">
        <v>66.666666666666657</v>
      </c>
      <c r="AF1077" s="20">
        <v>0</v>
      </c>
      <c r="AG1077" s="20">
        <v>52.173913043478258</v>
      </c>
      <c r="AH1077" s="20">
        <v>23.52941176470588</v>
      </c>
      <c r="AI1077" s="20">
        <v>23.52941176470588</v>
      </c>
      <c r="AJ1077" s="3">
        <v>433.33333333333331</v>
      </c>
      <c r="AK1077" s="6">
        <v>0</v>
      </c>
      <c r="AL1077" s="6">
        <v>25</v>
      </c>
      <c r="AM1077" s="6">
        <v>0</v>
      </c>
      <c r="AN1077" s="6">
        <v>7</v>
      </c>
      <c r="AO1077" s="6">
        <v>0</v>
      </c>
      <c r="AP1077" s="6">
        <v>0</v>
      </c>
      <c r="AQ1077" s="6">
        <v>7</v>
      </c>
      <c r="AR1077" s="6">
        <v>0</v>
      </c>
      <c r="AS1077" s="6">
        <v>0</v>
      </c>
      <c r="AT1077" s="138">
        <v>1</v>
      </c>
      <c r="AU1077" s="138">
        <v>0</v>
      </c>
      <c r="AV1077" s="138">
        <v>0</v>
      </c>
      <c r="AW1077" s="138">
        <v>0</v>
      </c>
      <c r="AX1077" s="138">
        <v>1</v>
      </c>
      <c r="AY1077" s="6">
        <v>0</v>
      </c>
      <c r="AZ1077" s="6">
        <v>0</v>
      </c>
      <c r="BA1077" s="6">
        <v>0</v>
      </c>
      <c r="BB1077" s="6">
        <v>0</v>
      </c>
      <c r="BC1077" s="6">
        <v>8</v>
      </c>
      <c r="BD1077" s="6">
        <v>19.047619047619047</v>
      </c>
      <c r="BE1077" s="6">
        <v>0</v>
      </c>
      <c r="BF1077" s="6">
        <v>0</v>
      </c>
      <c r="BG1077" s="6">
        <v>0</v>
      </c>
      <c r="BH1077" s="6">
        <v>0</v>
      </c>
      <c r="BI1077" s="6">
        <v>4</v>
      </c>
      <c r="BJ1077" s="6">
        <v>36.363636363636367</v>
      </c>
      <c r="BK1077" s="6">
        <v>0</v>
      </c>
    </row>
    <row r="1078" spans="1:63" x14ac:dyDescent="0.35">
      <c r="A1078" s="28">
        <v>1072</v>
      </c>
      <c r="C1078" s="18" t="s">
        <v>20</v>
      </c>
      <c r="D1078" s="15">
        <v>308</v>
      </c>
      <c r="E1078" s="19">
        <v>32</v>
      </c>
      <c r="F1078" s="19">
        <v>70</v>
      </c>
      <c r="G1078" s="19">
        <v>30</v>
      </c>
      <c r="H1078" s="19">
        <v>177</v>
      </c>
      <c r="I1078" s="19">
        <v>32</v>
      </c>
      <c r="J1078" s="20">
        <v>58.766233766233768</v>
      </c>
      <c r="K1078" s="20">
        <v>3</v>
      </c>
      <c r="L1078" s="20">
        <v>4.0540540540540544</v>
      </c>
      <c r="M1078" s="19">
        <v>0</v>
      </c>
      <c r="N1078" s="20">
        <v>0</v>
      </c>
      <c r="O1078" s="20">
        <v>7</v>
      </c>
      <c r="P1078" s="20">
        <v>100</v>
      </c>
      <c r="Q1078" s="20">
        <v>11.555555555555555</v>
      </c>
      <c r="R1078" s="19">
        <v>0</v>
      </c>
      <c r="S1078" s="20">
        <v>0</v>
      </c>
      <c r="T1078" s="19">
        <v>0</v>
      </c>
      <c r="U1078" s="20">
        <v>0</v>
      </c>
      <c r="V1078" s="19">
        <v>0</v>
      </c>
      <c r="W1078" s="118">
        <v>0</v>
      </c>
      <c r="X1078" s="118">
        <v>0</v>
      </c>
      <c r="Y1078" s="20">
        <v>0</v>
      </c>
      <c r="Z1078" s="20">
        <v>19.444444444444446</v>
      </c>
      <c r="AA1078" s="20">
        <v>65.277777777777786</v>
      </c>
      <c r="AB1078" s="19">
        <v>10</v>
      </c>
      <c r="AC1078" s="20">
        <v>6.6225165562913908</v>
      </c>
      <c r="AD1078" s="20">
        <v>78.787878787878782</v>
      </c>
      <c r="AE1078" s="20">
        <v>69.026548672566364</v>
      </c>
      <c r="AF1078" s="20">
        <v>62.5</v>
      </c>
      <c r="AG1078" s="20">
        <v>76.25</v>
      </c>
      <c r="AH1078" s="20">
        <v>14.285714285714285</v>
      </c>
      <c r="AI1078" s="20">
        <v>51.428571428571423</v>
      </c>
      <c r="AJ1078" s="3">
        <v>704.80769230769226</v>
      </c>
      <c r="AK1078" s="6">
        <v>41</v>
      </c>
      <c r="AL1078" s="6">
        <v>178</v>
      </c>
      <c r="AM1078" s="6">
        <v>9</v>
      </c>
      <c r="AN1078" s="6">
        <v>9</v>
      </c>
      <c r="AO1078" s="6">
        <v>0</v>
      </c>
      <c r="AP1078" s="6">
        <v>3</v>
      </c>
      <c r="AQ1078" s="6">
        <v>59</v>
      </c>
      <c r="AR1078" s="6">
        <v>53</v>
      </c>
      <c r="AS1078" s="6">
        <v>17.666666666666668</v>
      </c>
      <c r="AT1078" s="138">
        <v>1</v>
      </c>
      <c r="AU1078" s="138">
        <v>6</v>
      </c>
      <c r="AV1078" s="138">
        <v>2</v>
      </c>
      <c r="AW1078" s="138">
        <v>0</v>
      </c>
      <c r="AX1078" s="138">
        <v>9</v>
      </c>
      <c r="AY1078" s="6">
        <v>19.063545150501675</v>
      </c>
      <c r="AZ1078" s="6">
        <v>0</v>
      </c>
      <c r="BA1078" s="6">
        <v>0</v>
      </c>
      <c r="BB1078" s="6">
        <v>11</v>
      </c>
      <c r="BC1078" s="6">
        <v>29</v>
      </c>
      <c r="BD1078" s="6">
        <v>9.3851132686084142</v>
      </c>
      <c r="BE1078" s="6">
        <v>0</v>
      </c>
      <c r="BF1078" s="6">
        <v>0</v>
      </c>
      <c r="BG1078" s="6">
        <v>0</v>
      </c>
      <c r="BH1078" s="6">
        <v>0</v>
      </c>
      <c r="BI1078" s="6">
        <v>0</v>
      </c>
      <c r="BJ1078" s="6">
        <v>0</v>
      </c>
      <c r="BK1078" s="6">
        <v>30</v>
      </c>
    </row>
    <row r="1079" spans="1:63" x14ac:dyDescent="0.35">
      <c r="A1079" s="28">
        <v>1073</v>
      </c>
      <c r="C1079" s="18" t="s">
        <v>29</v>
      </c>
      <c r="D1079" s="15">
        <v>97</v>
      </c>
      <c r="E1079" s="19">
        <v>0</v>
      </c>
      <c r="F1079" s="19">
        <v>0</v>
      </c>
      <c r="G1079" s="19">
        <v>4</v>
      </c>
      <c r="H1079" s="19">
        <v>74</v>
      </c>
      <c r="I1079" s="19">
        <v>18</v>
      </c>
      <c r="J1079" s="20">
        <v>54.639175257731956</v>
      </c>
      <c r="K1079" s="20">
        <v>6</v>
      </c>
      <c r="L1079" s="20">
        <v>19.35483870967742</v>
      </c>
      <c r="M1079" s="19">
        <v>0</v>
      </c>
      <c r="N1079" s="20">
        <v>0</v>
      </c>
      <c r="O1079" s="20">
        <v>8</v>
      </c>
      <c r="P1079" s="20">
        <v>100</v>
      </c>
      <c r="Q1079" s="20">
        <v>19.35483870967742</v>
      </c>
      <c r="R1079" s="19">
        <v>0</v>
      </c>
      <c r="S1079" s="20">
        <v>0</v>
      </c>
      <c r="T1079" s="19">
        <v>0</v>
      </c>
      <c r="U1079" s="20">
        <v>0</v>
      </c>
      <c r="V1079" s="19">
        <v>0</v>
      </c>
      <c r="W1079" s="20">
        <v>0</v>
      </c>
      <c r="X1079" s="19">
        <v>0</v>
      </c>
      <c r="Y1079" s="20">
        <v>0</v>
      </c>
      <c r="Z1079" s="20">
        <v>32.142857142857146</v>
      </c>
      <c r="AA1079" s="20">
        <v>35.714285714285715</v>
      </c>
      <c r="AB1079" s="19">
        <v>0</v>
      </c>
      <c r="AC1079" s="20">
        <v>0</v>
      </c>
      <c r="AD1079" s="20">
        <v>91.428571428571431</v>
      </c>
      <c r="AE1079" s="20">
        <v>63.414634146341463</v>
      </c>
      <c r="AF1079" s="20">
        <v>0</v>
      </c>
      <c r="AG1079" s="20">
        <v>73.239436619718319</v>
      </c>
      <c r="AH1079" s="20">
        <v>36.84210526315789</v>
      </c>
      <c r="AI1079" s="20">
        <v>29.82456140350877</v>
      </c>
      <c r="AJ1079" s="3">
        <v>740</v>
      </c>
      <c r="AK1079" s="6">
        <v>0</v>
      </c>
      <c r="AL1079" s="6">
        <v>84</v>
      </c>
      <c r="AM1079" s="6">
        <v>8</v>
      </c>
      <c r="AN1079" s="6">
        <v>0</v>
      </c>
      <c r="AO1079" s="6">
        <v>0</v>
      </c>
      <c r="AP1079" s="6">
        <v>0</v>
      </c>
      <c r="AQ1079" s="6">
        <v>8</v>
      </c>
      <c r="AR1079" s="6">
        <v>5</v>
      </c>
      <c r="AS1079" s="6">
        <v>5.376344086021505</v>
      </c>
      <c r="AT1079" s="138">
        <v>1</v>
      </c>
      <c r="AU1079" s="138">
        <v>0</v>
      </c>
      <c r="AV1079" s="138">
        <v>0</v>
      </c>
      <c r="AW1079" s="138">
        <v>0</v>
      </c>
      <c r="AX1079" s="138">
        <v>1</v>
      </c>
      <c r="AY1079" s="6">
        <v>10.869565217391305</v>
      </c>
      <c r="AZ1079" s="6">
        <v>0</v>
      </c>
      <c r="BA1079" s="6">
        <v>0</v>
      </c>
      <c r="BB1079" s="6">
        <v>4</v>
      </c>
      <c r="BC1079" s="6">
        <v>0</v>
      </c>
      <c r="BD1079" s="6">
        <v>0</v>
      </c>
      <c r="BE1079" s="6">
        <v>0</v>
      </c>
      <c r="BF1079" s="6">
        <v>0</v>
      </c>
      <c r="BG1079" s="6">
        <v>0</v>
      </c>
      <c r="BH1079" s="6">
        <v>0</v>
      </c>
      <c r="BI1079" s="6">
        <v>0</v>
      </c>
      <c r="BJ1079" s="6">
        <v>0</v>
      </c>
      <c r="BK1079" s="6">
        <v>4</v>
      </c>
    </row>
    <row r="1080" spans="1:63" x14ac:dyDescent="0.35">
      <c r="A1080" s="28">
        <v>1074</v>
      </c>
      <c r="C1080" s="18" t="s">
        <v>24</v>
      </c>
      <c r="D1080" s="15">
        <v>41</v>
      </c>
      <c r="E1080" s="19">
        <v>0</v>
      </c>
      <c r="F1080" s="19">
        <v>0</v>
      </c>
      <c r="G1080" s="19">
        <v>4</v>
      </c>
      <c r="H1080" s="19">
        <v>28</v>
      </c>
      <c r="I1080" s="19">
        <v>6</v>
      </c>
      <c r="J1080" s="20">
        <v>39.024390243902438</v>
      </c>
      <c r="K1080" s="20">
        <v>0</v>
      </c>
      <c r="L1080" s="20">
        <v>0</v>
      </c>
      <c r="M1080" s="19">
        <v>0</v>
      </c>
      <c r="N1080" s="20">
        <v>0</v>
      </c>
      <c r="O1080" s="20">
        <v>0</v>
      </c>
      <c r="P1080" s="20">
        <v>0</v>
      </c>
      <c r="Q1080" s="20">
        <v>0</v>
      </c>
      <c r="R1080" s="19">
        <v>0</v>
      </c>
      <c r="S1080" s="20">
        <v>0</v>
      </c>
      <c r="T1080" s="19">
        <v>0</v>
      </c>
      <c r="U1080" s="20">
        <v>0</v>
      </c>
      <c r="V1080" s="19">
        <v>0</v>
      </c>
      <c r="W1080" s="20">
        <v>0</v>
      </c>
      <c r="X1080" s="19">
        <v>0</v>
      </c>
      <c r="Y1080" s="20">
        <v>0</v>
      </c>
      <c r="Z1080" s="20">
        <v>50</v>
      </c>
      <c r="AA1080" s="20">
        <v>50</v>
      </c>
      <c r="AB1080" s="19">
        <v>0</v>
      </c>
      <c r="AC1080" s="20">
        <v>0</v>
      </c>
      <c r="AD1080" s="20">
        <v>100</v>
      </c>
      <c r="AE1080" s="20">
        <v>62.5</v>
      </c>
      <c r="AF1080" s="20">
        <v>0</v>
      </c>
      <c r="AG1080" s="20">
        <v>75</v>
      </c>
      <c r="AH1080" s="20">
        <v>11.111111111111111</v>
      </c>
      <c r="AI1080" s="20">
        <v>44.444444444444443</v>
      </c>
      <c r="AJ1080" s="3">
        <v>900</v>
      </c>
      <c r="AK1080" s="6">
        <v>0</v>
      </c>
      <c r="AL1080" s="6">
        <v>10</v>
      </c>
      <c r="AM1080" s="6">
        <v>0</v>
      </c>
      <c r="AN1080" s="6">
        <v>27</v>
      </c>
      <c r="AO1080" s="6">
        <v>0</v>
      </c>
      <c r="AP1080" s="6">
        <v>0</v>
      </c>
      <c r="AQ1080" s="6">
        <v>3</v>
      </c>
      <c r="AR1080" s="6">
        <v>8</v>
      </c>
      <c r="AS1080" s="6">
        <v>25</v>
      </c>
      <c r="AT1080" s="138">
        <v>0</v>
      </c>
      <c r="AU1080" s="138">
        <v>0</v>
      </c>
      <c r="AV1080" s="138">
        <v>0</v>
      </c>
      <c r="AW1080" s="138">
        <v>0</v>
      </c>
      <c r="AX1080" s="138">
        <v>0</v>
      </c>
      <c r="AY1080" s="6">
        <v>41.025641025641022</v>
      </c>
      <c r="AZ1080" s="6">
        <v>0</v>
      </c>
      <c r="BA1080" s="6">
        <v>0</v>
      </c>
      <c r="BB1080" s="6">
        <v>0</v>
      </c>
      <c r="BC1080" s="6">
        <v>0</v>
      </c>
      <c r="BD1080" s="6">
        <v>0</v>
      </c>
      <c r="BE1080" s="6">
        <v>0</v>
      </c>
      <c r="BF1080" s="6">
        <v>0</v>
      </c>
      <c r="BG1080" s="6">
        <v>0</v>
      </c>
      <c r="BH1080" s="6">
        <v>0</v>
      </c>
      <c r="BI1080" s="6">
        <v>0</v>
      </c>
      <c r="BJ1080" s="6">
        <v>0</v>
      </c>
      <c r="BK1080" s="6">
        <v>4</v>
      </c>
    </row>
    <row r="1081" spans="1:63" x14ac:dyDescent="0.35">
      <c r="A1081" s="28">
        <v>1075</v>
      </c>
      <c r="C1081" s="18" t="s">
        <v>21</v>
      </c>
      <c r="D1081" s="15">
        <v>459</v>
      </c>
      <c r="E1081" s="19">
        <v>10</v>
      </c>
      <c r="F1081" s="19">
        <v>30</v>
      </c>
      <c r="G1081" s="19">
        <v>51</v>
      </c>
      <c r="H1081" s="19">
        <v>332</v>
      </c>
      <c r="I1081" s="19">
        <v>47</v>
      </c>
      <c r="J1081" s="20">
        <v>72.33115468409585</v>
      </c>
      <c r="K1081" s="20">
        <v>11</v>
      </c>
      <c r="L1081" s="20">
        <v>6.5088757396449708</v>
      </c>
      <c r="M1081" s="19">
        <v>0</v>
      </c>
      <c r="N1081" s="20">
        <v>0</v>
      </c>
      <c r="O1081" s="20">
        <v>28</v>
      </c>
      <c r="P1081" s="20">
        <v>100</v>
      </c>
      <c r="Q1081" s="20">
        <v>15.829145728643216</v>
      </c>
      <c r="R1081" s="19">
        <v>3</v>
      </c>
      <c r="S1081" s="20">
        <v>12</v>
      </c>
      <c r="T1081" s="19">
        <v>5</v>
      </c>
      <c r="U1081" s="20">
        <v>35.714285714285715</v>
      </c>
      <c r="V1081" s="19">
        <v>0</v>
      </c>
      <c r="W1081" s="20">
        <v>0</v>
      </c>
      <c r="X1081" s="19">
        <v>4</v>
      </c>
      <c r="Y1081" s="20">
        <v>16</v>
      </c>
      <c r="Z1081" s="20">
        <v>27.439024390243905</v>
      </c>
      <c r="AA1081" s="20">
        <v>42.073170731707314</v>
      </c>
      <c r="AB1081" s="19">
        <v>11</v>
      </c>
      <c r="AC1081" s="20">
        <v>3.7162162162162162</v>
      </c>
      <c r="AD1081" s="20">
        <v>92.405063291139243</v>
      </c>
      <c r="AE1081" s="20">
        <v>74.698795180722882</v>
      </c>
      <c r="AF1081" s="20">
        <v>66.037735849056602</v>
      </c>
      <c r="AG1081" s="20">
        <v>82.889733840304174</v>
      </c>
      <c r="AH1081" s="20">
        <v>35.294117647058826</v>
      </c>
      <c r="AI1081" s="20">
        <v>25.605536332179931</v>
      </c>
      <c r="AJ1081" s="3">
        <v>681.66666666666663</v>
      </c>
      <c r="AK1081" s="6">
        <v>0</v>
      </c>
      <c r="AL1081" s="6">
        <v>429</v>
      </c>
      <c r="AM1081" s="6">
        <v>0</v>
      </c>
      <c r="AN1081" s="6">
        <v>0</v>
      </c>
      <c r="AO1081" s="6">
        <v>0</v>
      </c>
      <c r="AP1081" s="6">
        <v>0</v>
      </c>
      <c r="AQ1081" s="6">
        <v>20</v>
      </c>
      <c r="AR1081" s="6">
        <v>93</v>
      </c>
      <c r="AS1081" s="6">
        <v>20.666666666666668</v>
      </c>
      <c r="AT1081" s="138">
        <v>7</v>
      </c>
      <c r="AU1081" s="138">
        <v>0</v>
      </c>
      <c r="AV1081" s="138">
        <v>0</v>
      </c>
      <c r="AW1081" s="138">
        <v>4</v>
      </c>
      <c r="AX1081" s="138">
        <v>11</v>
      </c>
      <c r="AY1081" s="6">
        <v>20</v>
      </c>
      <c r="AZ1081" s="6">
        <v>0</v>
      </c>
      <c r="BA1081" s="6">
        <v>0</v>
      </c>
      <c r="BB1081" s="6">
        <v>9</v>
      </c>
      <c r="BC1081" s="6">
        <v>5</v>
      </c>
      <c r="BD1081" s="6">
        <v>1.0845986984815619</v>
      </c>
      <c r="BE1081" s="6">
        <v>0</v>
      </c>
      <c r="BF1081" s="6">
        <v>0</v>
      </c>
      <c r="BG1081" s="6">
        <v>0</v>
      </c>
      <c r="BH1081" s="6">
        <v>0</v>
      </c>
      <c r="BI1081" s="6">
        <v>5</v>
      </c>
      <c r="BJ1081" s="6">
        <v>10.869565217391305</v>
      </c>
      <c r="BK1081" s="6">
        <v>51</v>
      </c>
    </row>
    <row r="1082" spans="1:63" x14ac:dyDescent="0.35">
      <c r="A1082" s="28">
        <v>1076</v>
      </c>
      <c r="C1082" s="18" t="s">
        <v>9</v>
      </c>
      <c r="D1082" s="15">
        <v>268</v>
      </c>
      <c r="E1082" s="19">
        <v>0</v>
      </c>
      <c r="F1082" s="19">
        <v>6</v>
      </c>
      <c r="G1082" s="19">
        <v>4</v>
      </c>
      <c r="H1082" s="19">
        <v>155</v>
      </c>
      <c r="I1082" s="19">
        <v>108</v>
      </c>
      <c r="J1082" s="20">
        <v>57.835820895522382</v>
      </c>
      <c r="K1082" s="20">
        <v>6</v>
      </c>
      <c r="L1082" s="20">
        <v>11.320754716981133</v>
      </c>
      <c r="M1082" s="19">
        <v>0</v>
      </c>
      <c r="N1082" s="20">
        <v>0</v>
      </c>
      <c r="O1082" s="20">
        <v>17</v>
      </c>
      <c r="P1082" s="20">
        <v>100</v>
      </c>
      <c r="Q1082" s="20">
        <v>16.400000000000002</v>
      </c>
      <c r="R1082" s="19">
        <v>0</v>
      </c>
      <c r="S1082" s="20">
        <v>0</v>
      </c>
      <c r="T1082" s="19">
        <v>0</v>
      </c>
      <c r="U1082" s="20">
        <v>0</v>
      </c>
      <c r="V1082" s="19">
        <v>0</v>
      </c>
      <c r="W1082" s="20">
        <v>0</v>
      </c>
      <c r="X1082" s="19">
        <v>0</v>
      </c>
      <c r="Y1082" s="20">
        <v>0</v>
      </c>
      <c r="Z1082" s="20">
        <v>40.677966101694921</v>
      </c>
      <c r="AA1082" s="20">
        <v>59.322033898305079</v>
      </c>
      <c r="AB1082" s="19">
        <v>0</v>
      </c>
      <c r="AC1082" s="20">
        <v>0</v>
      </c>
      <c r="AD1082" s="20">
        <v>77.611940298507463</v>
      </c>
      <c r="AE1082" s="20">
        <v>68.235294117647058</v>
      </c>
      <c r="AF1082" s="20">
        <v>57.142857142857139</v>
      </c>
      <c r="AG1082" s="20">
        <v>70.270270270270274</v>
      </c>
      <c r="AH1082" s="20">
        <v>26.851851851851855</v>
      </c>
      <c r="AI1082" s="20">
        <v>43.518518518518519</v>
      </c>
      <c r="AJ1082" s="3">
        <v>509</v>
      </c>
      <c r="AK1082" s="6">
        <v>0</v>
      </c>
      <c r="AL1082" s="6">
        <v>216</v>
      </c>
      <c r="AM1082" s="6">
        <v>0</v>
      </c>
      <c r="AN1082" s="6">
        <v>0</v>
      </c>
      <c r="AO1082" s="6">
        <v>0</v>
      </c>
      <c r="AP1082" s="6">
        <v>0</v>
      </c>
      <c r="AQ1082" s="6">
        <v>42</v>
      </c>
      <c r="AR1082" s="6">
        <v>8</v>
      </c>
      <c r="AS1082" s="6">
        <v>3.007518796992481</v>
      </c>
      <c r="AT1082" s="138">
        <v>1</v>
      </c>
      <c r="AU1082" s="138">
        <v>0</v>
      </c>
      <c r="AV1082" s="138">
        <v>0</v>
      </c>
      <c r="AW1082" s="138">
        <v>0</v>
      </c>
      <c r="AX1082" s="138">
        <v>1</v>
      </c>
      <c r="AY1082" s="6">
        <v>7.7551020408163263</v>
      </c>
      <c r="AZ1082" s="6">
        <v>0</v>
      </c>
      <c r="BA1082" s="6">
        <v>0</v>
      </c>
      <c r="BB1082" s="6">
        <v>22</v>
      </c>
      <c r="BC1082" s="6">
        <v>28</v>
      </c>
      <c r="BD1082" s="6">
        <v>10.486891385767791</v>
      </c>
      <c r="BE1082" s="6">
        <v>0</v>
      </c>
      <c r="BF1082" s="6">
        <v>0</v>
      </c>
      <c r="BG1082" s="6">
        <v>8</v>
      </c>
      <c r="BH1082" s="6">
        <v>5.0632911392405067</v>
      </c>
      <c r="BI1082" s="6">
        <v>21</v>
      </c>
      <c r="BJ1082" s="6">
        <v>20.192307692307693</v>
      </c>
      <c r="BK1082" s="6">
        <v>4</v>
      </c>
    </row>
    <row r="1083" spans="1:63" x14ac:dyDescent="0.35">
      <c r="A1083" s="28">
        <v>1077</v>
      </c>
      <c r="C1083" s="18" t="s">
        <v>3</v>
      </c>
      <c r="D1083" s="15">
        <v>15</v>
      </c>
      <c r="E1083" s="19">
        <v>0</v>
      </c>
      <c r="F1083" s="19">
        <v>0</v>
      </c>
      <c r="G1083" s="19">
        <v>0</v>
      </c>
      <c r="H1083" s="19">
        <v>18</v>
      </c>
      <c r="I1083" s="19">
        <v>0</v>
      </c>
      <c r="J1083" s="20">
        <v>73.333333333333329</v>
      </c>
      <c r="K1083" s="20">
        <v>0</v>
      </c>
      <c r="L1083" s="20">
        <v>0</v>
      </c>
      <c r="M1083" s="19">
        <v>0</v>
      </c>
      <c r="N1083" s="20">
        <v>0</v>
      </c>
      <c r="O1083" s="20">
        <v>0</v>
      </c>
      <c r="P1083" s="20">
        <v>0</v>
      </c>
      <c r="Q1083" s="20">
        <v>43.75</v>
      </c>
      <c r="R1083" s="19">
        <v>0</v>
      </c>
      <c r="S1083" s="20">
        <v>0</v>
      </c>
      <c r="T1083" s="19">
        <v>0</v>
      </c>
      <c r="U1083" s="20">
        <v>0</v>
      </c>
      <c r="V1083" s="19">
        <v>0</v>
      </c>
      <c r="W1083" s="20">
        <v>0</v>
      </c>
      <c r="X1083" s="19">
        <v>0</v>
      </c>
      <c r="Y1083" s="20">
        <v>0</v>
      </c>
      <c r="Z1083" s="20">
        <v>0</v>
      </c>
      <c r="AA1083" s="20">
        <v>0</v>
      </c>
      <c r="AB1083" s="19">
        <v>3</v>
      </c>
      <c r="AC1083" s="20">
        <v>18.75</v>
      </c>
      <c r="AD1083" s="20">
        <v>50</v>
      </c>
      <c r="AE1083" s="20">
        <v>42.857142857142854</v>
      </c>
      <c r="AF1083" s="20">
        <v>100</v>
      </c>
      <c r="AG1083" s="20">
        <v>100</v>
      </c>
      <c r="AH1083" s="20">
        <v>100</v>
      </c>
      <c r="AI1083" s="20">
        <v>0</v>
      </c>
      <c r="AJ1083" s="3">
        <v>650</v>
      </c>
      <c r="AK1083" s="6">
        <v>0</v>
      </c>
      <c r="AL1083" s="6">
        <v>15</v>
      </c>
      <c r="AM1083" s="6">
        <v>0</v>
      </c>
      <c r="AN1083" s="6">
        <v>0</v>
      </c>
      <c r="AO1083" s="6">
        <v>0</v>
      </c>
      <c r="AP1083" s="6">
        <v>0</v>
      </c>
      <c r="AQ1083" s="6">
        <v>0</v>
      </c>
      <c r="AR1083" s="6">
        <v>3</v>
      </c>
      <c r="AS1083" s="6">
        <v>16.666666666666664</v>
      </c>
      <c r="AT1083" s="138">
        <v>0</v>
      </c>
      <c r="AU1083" s="138">
        <v>0</v>
      </c>
      <c r="AV1083" s="138">
        <v>0</v>
      </c>
      <c r="AW1083" s="138">
        <v>0</v>
      </c>
      <c r="AX1083" s="138">
        <v>0</v>
      </c>
      <c r="AY1083" s="6">
        <v>41.17647058823529</v>
      </c>
      <c r="AZ1083" s="6">
        <v>0</v>
      </c>
      <c r="BA1083" s="6">
        <v>0</v>
      </c>
      <c r="BB1083" s="6">
        <v>0</v>
      </c>
      <c r="BC1083" s="6">
        <v>4</v>
      </c>
      <c r="BD1083" s="6">
        <v>23.52941176470588</v>
      </c>
      <c r="BE1083" s="6">
        <v>0</v>
      </c>
      <c r="BF1083" s="6">
        <v>0</v>
      </c>
      <c r="BG1083" s="6">
        <v>4</v>
      </c>
      <c r="BH1083" s="6">
        <v>20</v>
      </c>
      <c r="BI1083" s="6">
        <v>0</v>
      </c>
      <c r="BJ1083" s="6">
        <v>0</v>
      </c>
      <c r="BK1083" s="6">
        <v>0</v>
      </c>
    </row>
    <row r="1084" spans="1:63" x14ac:dyDescent="0.35">
      <c r="A1084" s="28">
        <v>1078</v>
      </c>
      <c r="C1084" s="18" t="s">
        <v>280</v>
      </c>
      <c r="D1084" s="15">
        <v>123</v>
      </c>
      <c r="E1084" s="19">
        <v>0</v>
      </c>
      <c r="F1084" s="19">
        <v>10</v>
      </c>
      <c r="G1084" s="19">
        <v>22</v>
      </c>
      <c r="H1084" s="19">
        <v>80</v>
      </c>
      <c r="I1084" s="19">
        <v>11</v>
      </c>
      <c r="J1084" s="20">
        <v>51.219512195121951</v>
      </c>
      <c r="K1084" s="20">
        <v>0</v>
      </c>
      <c r="L1084" s="20">
        <v>0</v>
      </c>
      <c r="M1084" s="19">
        <v>0</v>
      </c>
      <c r="N1084" s="20">
        <v>0</v>
      </c>
      <c r="O1084" s="20">
        <v>7</v>
      </c>
      <c r="P1084" s="20">
        <v>100</v>
      </c>
      <c r="Q1084" s="20">
        <v>13.861386138613863</v>
      </c>
      <c r="R1084" s="19">
        <v>0</v>
      </c>
      <c r="S1084" s="20">
        <v>0</v>
      </c>
      <c r="T1084" s="19">
        <v>0</v>
      </c>
      <c r="U1084" s="20">
        <v>0</v>
      </c>
      <c r="V1084" s="19">
        <v>0</v>
      </c>
      <c r="W1084" s="118">
        <v>0</v>
      </c>
      <c r="X1084" s="118">
        <v>0</v>
      </c>
      <c r="Y1084" s="118">
        <v>0</v>
      </c>
      <c r="Z1084" s="20">
        <v>17.647058823529413</v>
      </c>
      <c r="AA1084" s="20">
        <v>55.882352941176471</v>
      </c>
      <c r="AB1084" s="19">
        <v>6</v>
      </c>
      <c r="AC1084" s="20">
        <v>7.6923076923076925</v>
      </c>
      <c r="AD1084" s="20">
        <v>83.333333333333343</v>
      </c>
      <c r="AE1084" s="20">
        <v>66.037735849056602</v>
      </c>
      <c r="AF1084" s="20">
        <v>0</v>
      </c>
      <c r="AG1084" s="20">
        <v>71.05263157894737</v>
      </c>
      <c r="AH1084" s="20">
        <v>25.352112676056336</v>
      </c>
      <c r="AI1084" s="20">
        <v>47.887323943661968</v>
      </c>
      <c r="AJ1084" s="3">
        <v>757.14285714285711</v>
      </c>
      <c r="AK1084" s="6">
        <v>12</v>
      </c>
      <c r="AL1084" s="6">
        <v>74</v>
      </c>
      <c r="AM1084" s="6">
        <v>0</v>
      </c>
      <c r="AN1084" s="6">
        <v>0</v>
      </c>
      <c r="AO1084" s="6">
        <v>0</v>
      </c>
      <c r="AP1084" s="6">
        <v>0</v>
      </c>
      <c r="AQ1084" s="6">
        <v>31</v>
      </c>
      <c r="AR1084" s="6">
        <v>12</v>
      </c>
      <c r="AS1084" s="6">
        <v>10.084033613445378</v>
      </c>
      <c r="AT1084" s="138">
        <v>0</v>
      </c>
      <c r="AU1084" s="138">
        <v>0</v>
      </c>
      <c r="AV1084" s="138">
        <v>0</v>
      </c>
      <c r="AW1084" s="138">
        <v>0</v>
      </c>
      <c r="AX1084" s="138">
        <v>0</v>
      </c>
      <c r="AY1084" s="6">
        <v>8.2644628099173563</v>
      </c>
      <c r="AZ1084" s="6">
        <v>0</v>
      </c>
      <c r="BA1084" s="6">
        <v>0</v>
      </c>
      <c r="BB1084" s="6">
        <v>0</v>
      </c>
      <c r="BC1084" s="6">
        <v>0</v>
      </c>
      <c r="BD1084" s="6">
        <v>0</v>
      </c>
      <c r="BE1084" s="6">
        <v>0</v>
      </c>
      <c r="BF1084" s="6">
        <v>0</v>
      </c>
      <c r="BG1084" s="6">
        <v>0</v>
      </c>
      <c r="BH1084" s="6">
        <v>0</v>
      </c>
      <c r="BI1084" s="6">
        <v>0</v>
      </c>
      <c r="BJ1084" s="6">
        <v>0</v>
      </c>
      <c r="BK1084" s="6">
        <v>22</v>
      </c>
    </row>
    <row r="1085" spans="1:63" x14ac:dyDescent="0.35">
      <c r="A1085" s="28">
        <v>1079</v>
      </c>
      <c r="C1085" s="18" t="s">
        <v>28</v>
      </c>
      <c r="D1085" s="15">
        <v>6</v>
      </c>
      <c r="E1085" s="19">
        <v>0</v>
      </c>
      <c r="F1085" s="19">
        <v>0</v>
      </c>
      <c r="G1085" s="19">
        <v>0</v>
      </c>
      <c r="H1085" s="19">
        <v>6</v>
      </c>
      <c r="I1085" s="19">
        <v>0</v>
      </c>
      <c r="J1085" s="20">
        <v>0</v>
      </c>
      <c r="K1085" s="20">
        <v>0</v>
      </c>
      <c r="L1085" s="20">
        <v>0</v>
      </c>
      <c r="M1085" s="19">
        <v>0</v>
      </c>
      <c r="N1085" s="20">
        <v>0</v>
      </c>
      <c r="O1085" s="20">
        <v>0</v>
      </c>
      <c r="P1085" s="20">
        <v>0</v>
      </c>
      <c r="Q1085" s="20">
        <v>0</v>
      </c>
      <c r="R1085" s="19">
        <v>0</v>
      </c>
      <c r="S1085" s="20">
        <v>0</v>
      </c>
      <c r="T1085" s="19">
        <v>0</v>
      </c>
      <c r="U1085" s="20">
        <v>0</v>
      </c>
      <c r="V1085" s="19">
        <v>0</v>
      </c>
      <c r="W1085" s="118">
        <v>0</v>
      </c>
      <c r="X1085" s="118">
        <v>0</v>
      </c>
      <c r="Y1085" s="118">
        <v>0</v>
      </c>
      <c r="Z1085" s="20">
        <v>0</v>
      </c>
      <c r="AA1085" s="20">
        <v>0</v>
      </c>
      <c r="AB1085" s="19">
        <v>0</v>
      </c>
      <c r="AC1085" s="20">
        <v>0</v>
      </c>
      <c r="AD1085" s="20">
        <v>0</v>
      </c>
      <c r="AE1085" s="20">
        <v>0</v>
      </c>
      <c r="AF1085" s="20">
        <v>0</v>
      </c>
      <c r="AG1085" s="20">
        <v>100</v>
      </c>
      <c r="AH1085" s="20">
        <v>0</v>
      </c>
      <c r="AI1085" s="20">
        <v>0</v>
      </c>
      <c r="AJ1085" s="3">
        <v>0</v>
      </c>
      <c r="AK1085" s="6">
        <v>0</v>
      </c>
      <c r="AL1085" s="6">
        <v>0</v>
      </c>
      <c r="AM1085" s="6">
        <v>0</v>
      </c>
      <c r="AN1085" s="6">
        <v>6</v>
      </c>
      <c r="AO1085" s="6">
        <v>0</v>
      </c>
      <c r="AP1085" s="6">
        <v>0</v>
      </c>
      <c r="AQ1085" s="6">
        <v>0</v>
      </c>
      <c r="AR1085" s="6">
        <v>0</v>
      </c>
      <c r="AS1085" s="6">
        <v>0</v>
      </c>
      <c r="AT1085" s="138">
        <v>0</v>
      </c>
      <c r="AU1085" s="138">
        <v>0</v>
      </c>
      <c r="AV1085" s="138">
        <v>0</v>
      </c>
      <c r="AW1085" s="138">
        <v>0</v>
      </c>
      <c r="AX1085" s="138">
        <v>0</v>
      </c>
      <c r="AY1085" s="6">
        <v>0</v>
      </c>
      <c r="AZ1085" s="6">
        <v>0</v>
      </c>
      <c r="BA1085" s="6">
        <v>0</v>
      </c>
      <c r="BB1085" s="6">
        <v>0</v>
      </c>
      <c r="BC1085" s="6">
        <v>0</v>
      </c>
      <c r="BD1085" s="6">
        <v>0</v>
      </c>
      <c r="BE1085" s="6">
        <v>0</v>
      </c>
      <c r="BF1085" s="6">
        <v>0</v>
      </c>
      <c r="BG1085" s="6">
        <v>0</v>
      </c>
      <c r="BH1085" s="6">
        <v>0</v>
      </c>
      <c r="BI1085" s="6">
        <v>0</v>
      </c>
      <c r="BJ1085" s="6">
        <v>0</v>
      </c>
      <c r="BK1085" s="6">
        <v>0</v>
      </c>
    </row>
    <row r="1086" spans="1:63" x14ac:dyDescent="0.35">
      <c r="A1086" s="28">
        <v>1080</v>
      </c>
      <c r="C1086" s="18" t="s">
        <v>25</v>
      </c>
      <c r="D1086" s="15">
        <v>305</v>
      </c>
      <c r="E1086" s="19">
        <v>3</v>
      </c>
      <c r="F1086" s="19">
        <v>9</v>
      </c>
      <c r="G1086" s="19">
        <v>12</v>
      </c>
      <c r="H1086" s="19">
        <v>222</v>
      </c>
      <c r="I1086" s="19">
        <v>65</v>
      </c>
      <c r="J1086" s="20">
        <v>52.459016393442624</v>
      </c>
      <c r="K1086" s="20">
        <v>5</v>
      </c>
      <c r="L1086" s="20">
        <v>4.9504950495049505</v>
      </c>
      <c r="M1086" s="19">
        <v>0</v>
      </c>
      <c r="N1086" s="20">
        <v>0</v>
      </c>
      <c r="O1086" s="20">
        <v>5</v>
      </c>
      <c r="P1086" s="20">
        <v>100</v>
      </c>
      <c r="Q1086" s="20">
        <v>13.220338983050848</v>
      </c>
      <c r="R1086" s="19">
        <v>0</v>
      </c>
      <c r="S1086" s="20">
        <v>0</v>
      </c>
      <c r="T1086" s="19">
        <v>0</v>
      </c>
      <c r="U1086" s="20">
        <v>0</v>
      </c>
      <c r="V1086" s="19">
        <v>0</v>
      </c>
      <c r="W1086" s="118">
        <v>0</v>
      </c>
      <c r="X1086" s="118">
        <v>0</v>
      </c>
      <c r="Y1086" s="118">
        <v>0</v>
      </c>
      <c r="Z1086" s="20">
        <v>33.333333333333329</v>
      </c>
      <c r="AA1086" s="20">
        <v>44.791666666666671</v>
      </c>
      <c r="AB1086" s="19">
        <v>11</v>
      </c>
      <c r="AC1086" s="20">
        <v>5.9782608695652177</v>
      </c>
      <c r="AD1086" s="20">
        <v>80.188679245283026</v>
      </c>
      <c r="AE1086" s="20">
        <v>67.768595041322314</v>
      </c>
      <c r="AF1086" s="20">
        <v>55.555555555555557</v>
      </c>
      <c r="AG1086" s="20">
        <v>77.486910994764401</v>
      </c>
      <c r="AH1086" s="20">
        <v>27.74566473988439</v>
      </c>
      <c r="AI1086" s="20">
        <v>37.572254335260112</v>
      </c>
      <c r="AJ1086" s="3">
        <v>662.93103448275861</v>
      </c>
      <c r="AK1086" s="6">
        <v>81</v>
      </c>
      <c r="AL1086" s="6">
        <v>178</v>
      </c>
      <c r="AM1086" s="6">
        <v>4</v>
      </c>
      <c r="AN1086" s="6">
        <v>0</v>
      </c>
      <c r="AO1086" s="6">
        <v>0</v>
      </c>
      <c r="AP1086" s="6">
        <v>0</v>
      </c>
      <c r="AQ1086" s="6">
        <v>35</v>
      </c>
      <c r="AR1086" s="6">
        <v>41</v>
      </c>
      <c r="AS1086" s="6">
        <v>13.758389261744966</v>
      </c>
      <c r="AT1086" s="138">
        <v>4</v>
      </c>
      <c r="AU1086" s="138">
        <v>0</v>
      </c>
      <c r="AV1086" s="138">
        <v>0</v>
      </c>
      <c r="AW1086" s="138">
        <v>0</v>
      </c>
      <c r="AX1086" s="138">
        <v>4</v>
      </c>
      <c r="AY1086" s="6">
        <v>15.333333333333332</v>
      </c>
      <c r="AZ1086" s="6">
        <v>3</v>
      </c>
      <c r="BA1086" s="6">
        <v>3.0303030303030303</v>
      </c>
      <c r="BB1086" s="6">
        <v>11</v>
      </c>
      <c r="BC1086" s="6">
        <v>6</v>
      </c>
      <c r="BD1086" s="6">
        <v>1.9607843137254901</v>
      </c>
      <c r="BE1086" s="6">
        <v>0</v>
      </c>
      <c r="BF1086" s="6">
        <v>0</v>
      </c>
      <c r="BG1086" s="6">
        <v>4</v>
      </c>
      <c r="BH1086" s="6">
        <v>1.8433179723502304</v>
      </c>
      <c r="BI1086" s="6">
        <v>0</v>
      </c>
      <c r="BJ1086" s="6">
        <v>0</v>
      </c>
      <c r="BK1086" s="6">
        <v>12</v>
      </c>
    </row>
    <row r="1087" spans="1:63" x14ac:dyDescent="0.35">
      <c r="A1087" s="28">
        <v>1081</v>
      </c>
      <c r="C1087" s="18" t="s">
        <v>11</v>
      </c>
      <c r="D1087" s="15">
        <v>41</v>
      </c>
      <c r="E1087" s="19">
        <v>0</v>
      </c>
      <c r="F1087" s="19">
        <v>3</v>
      </c>
      <c r="G1087" s="19">
        <v>12</v>
      </c>
      <c r="H1087" s="19">
        <v>6</v>
      </c>
      <c r="I1087" s="19">
        <v>0</v>
      </c>
      <c r="J1087" s="20">
        <v>50</v>
      </c>
      <c r="K1087" s="20">
        <v>5</v>
      </c>
      <c r="L1087" s="20">
        <v>50</v>
      </c>
      <c r="M1087" s="19">
        <v>0</v>
      </c>
      <c r="N1087" s="20">
        <v>0</v>
      </c>
      <c r="O1087" s="20">
        <v>4</v>
      </c>
      <c r="P1087" s="20">
        <v>100</v>
      </c>
      <c r="Q1087" s="20">
        <v>40</v>
      </c>
      <c r="R1087" s="19">
        <v>0</v>
      </c>
      <c r="S1087" s="20">
        <v>0</v>
      </c>
      <c r="T1087" s="19">
        <v>0</v>
      </c>
      <c r="U1087" s="20">
        <v>0</v>
      </c>
      <c r="V1087" s="19">
        <v>0</v>
      </c>
      <c r="W1087" s="118">
        <v>0</v>
      </c>
      <c r="X1087" s="118">
        <v>0</v>
      </c>
      <c r="Y1087" s="118">
        <v>0</v>
      </c>
      <c r="Z1087" s="20">
        <v>0</v>
      </c>
      <c r="AA1087" s="20">
        <v>44.444444444444443</v>
      </c>
      <c r="AB1087" s="19">
        <v>5</v>
      </c>
      <c r="AC1087" s="20">
        <v>35.714285714285715</v>
      </c>
      <c r="AD1087" s="20">
        <v>100</v>
      </c>
      <c r="AE1087" s="20">
        <v>0</v>
      </c>
      <c r="AF1087" s="20">
        <v>0</v>
      </c>
      <c r="AG1087" s="20">
        <v>60</v>
      </c>
      <c r="AH1087" s="20">
        <v>100</v>
      </c>
      <c r="AI1087" s="20">
        <v>0</v>
      </c>
      <c r="AJ1087" s="3">
        <v>450</v>
      </c>
      <c r="AK1087" s="6">
        <v>0</v>
      </c>
      <c r="AL1087" s="6">
        <v>16</v>
      </c>
      <c r="AM1087" s="6">
        <v>0</v>
      </c>
      <c r="AN1087" s="6">
        <v>0</v>
      </c>
      <c r="AO1087" s="6">
        <v>0</v>
      </c>
      <c r="AP1087" s="6">
        <v>0</v>
      </c>
      <c r="AQ1087" s="6">
        <v>0</v>
      </c>
      <c r="AR1087" s="6">
        <v>6</v>
      </c>
      <c r="AS1087" s="6">
        <v>27.27272727272727</v>
      </c>
      <c r="AT1087" s="138">
        <v>0</v>
      </c>
      <c r="AU1087" s="138">
        <v>0</v>
      </c>
      <c r="AV1087" s="138">
        <v>0</v>
      </c>
      <c r="AW1087" s="138">
        <v>0</v>
      </c>
      <c r="AX1087" s="138">
        <v>0</v>
      </c>
      <c r="AY1087" s="6">
        <v>43.478260869565219</v>
      </c>
      <c r="AZ1087" s="6">
        <v>0</v>
      </c>
      <c r="BA1087" s="6">
        <v>0</v>
      </c>
      <c r="BB1087" s="6">
        <v>0</v>
      </c>
      <c r="BC1087" s="6">
        <v>5</v>
      </c>
      <c r="BD1087" s="6">
        <v>26.315789473684209</v>
      </c>
      <c r="BE1087" s="6">
        <v>3</v>
      </c>
      <c r="BF1087" s="6">
        <v>27.27272727272727</v>
      </c>
      <c r="BG1087" s="6">
        <v>0</v>
      </c>
      <c r="BH1087" s="6">
        <v>0</v>
      </c>
      <c r="BI1087" s="6">
        <v>0</v>
      </c>
      <c r="BJ1087" s="6">
        <v>0</v>
      </c>
      <c r="BK1087" s="6">
        <v>12</v>
      </c>
    </row>
    <row r="1088" spans="1:63" x14ac:dyDescent="0.35">
      <c r="A1088" s="28">
        <v>1082</v>
      </c>
      <c r="C1088" s="18" t="s">
        <v>281</v>
      </c>
      <c r="D1088" s="15">
        <v>4</v>
      </c>
      <c r="E1088" s="19">
        <v>0</v>
      </c>
      <c r="F1088" s="19">
        <v>0</v>
      </c>
      <c r="G1088" s="19">
        <v>0</v>
      </c>
      <c r="H1088" s="19">
        <v>4</v>
      </c>
      <c r="I1088" s="19">
        <v>0</v>
      </c>
      <c r="J1088" s="20">
        <v>0</v>
      </c>
      <c r="K1088" s="20">
        <v>0</v>
      </c>
      <c r="L1088" s="20">
        <v>0</v>
      </c>
      <c r="M1088" s="19">
        <v>0</v>
      </c>
      <c r="N1088" s="20">
        <v>0</v>
      </c>
      <c r="O1088" s="20">
        <v>0</v>
      </c>
      <c r="P1088" s="20">
        <v>0</v>
      </c>
      <c r="Q1088" s="20">
        <v>0</v>
      </c>
      <c r="R1088" s="19">
        <v>0</v>
      </c>
      <c r="S1088" s="20">
        <v>0</v>
      </c>
      <c r="T1088" s="19">
        <v>0</v>
      </c>
      <c r="U1088" s="20">
        <v>0</v>
      </c>
      <c r="V1088" s="19">
        <v>0</v>
      </c>
      <c r="W1088" s="118">
        <v>0</v>
      </c>
      <c r="X1088" s="118">
        <v>0</v>
      </c>
      <c r="Y1088" s="118">
        <v>0</v>
      </c>
      <c r="Z1088" s="118">
        <v>0</v>
      </c>
      <c r="AA1088" s="118">
        <v>0</v>
      </c>
      <c r="AB1088" s="19">
        <v>0</v>
      </c>
      <c r="AC1088" s="20">
        <v>0</v>
      </c>
      <c r="AD1088" s="20">
        <v>0</v>
      </c>
      <c r="AE1088" s="20">
        <v>0</v>
      </c>
      <c r="AF1088" s="20">
        <v>0</v>
      </c>
      <c r="AG1088" s="20">
        <v>100</v>
      </c>
      <c r="AH1088" s="20">
        <v>100</v>
      </c>
      <c r="AI1088" s="20">
        <v>0</v>
      </c>
      <c r="AJ1088" s="3">
        <v>1541.6666666666667</v>
      </c>
      <c r="AK1088" s="6">
        <v>0</v>
      </c>
      <c r="AL1088" s="6">
        <v>0</v>
      </c>
      <c r="AM1088" s="6">
        <v>0</v>
      </c>
      <c r="AN1088" s="6">
        <v>0</v>
      </c>
      <c r="AO1088" s="6">
        <v>0</v>
      </c>
      <c r="AP1088" s="6">
        <v>0</v>
      </c>
      <c r="AQ1088" s="6">
        <v>3</v>
      </c>
      <c r="AR1088" s="6">
        <v>0</v>
      </c>
      <c r="AS1088" s="6">
        <v>0</v>
      </c>
      <c r="AT1088" s="138"/>
      <c r="AU1088" s="138"/>
      <c r="AV1088" s="138"/>
      <c r="AW1088" s="138"/>
      <c r="AX1088" s="138"/>
      <c r="AY1088" s="6">
        <v>0</v>
      </c>
      <c r="AZ1088" s="6">
        <v>0</v>
      </c>
      <c r="BA1088" s="6">
        <v>0</v>
      </c>
      <c r="BB1088" s="6">
        <v>0</v>
      </c>
      <c r="BC1088" s="6">
        <v>0</v>
      </c>
      <c r="BD1088" s="6">
        <v>0</v>
      </c>
      <c r="BE1088" s="6">
        <v>0</v>
      </c>
      <c r="BF1088" s="6">
        <v>0</v>
      </c>
      <c r="BG1088" s="6">
        <v>0</v>
      </c>
      <c r="BH1088" s="6">
        <v>0</v>
      </c>
      <c r="BI1088" s="6">
        <v>0</v>
      </c>
      <c r="BJ1088" s="6">
        <v>0</v>
      </c>
      <c r="BK1088" s="6">
        <v>0</v>
      </c>
    </row>
    <row r="1089" spans="1:63" x14ac:dyDescent="0.35">
      <c r="A1089" s="28">
        <v>1083</v>
      </c>
      <c r="C1089" s="18" t="s">
        <v>14</v>
      </c>
      <c r="D1089" s="15">
        <v>28</v>
      </c>
      <c r="E1089" s="19">
        <v>0</v>
      </c>
      <c r="F1089" s="19">
        <v>0</v>
      </c>
      <c r="G1089" s="19">
        <v>0</v>
      </c>
      <c r="H1089" s="19">
        <v>20</v>
      </c>
      <c r="I1089" s="19">
        <v>11</v>
      </c>
      <c r="J1089" s="20">
        <v>42.857142857142854</v>
      </c>
      <c r="K1089" s="20">
        <v>0</v>
      </c>
      <c r="L1089" s="20">
        <v>0</v>
      </c>
      <c r="M1089" s="19">
        <v>0</v>
      </c>
      <c r="N1089" s="20">
        <v>0</v>
      </c>
      <c r="O1089" s="20">
        <v>7</v>
      </c>
      <c r="P1089" s="20">
        <v>100</v>
      </c>
      <c r="Q1089" s="20">
        <v>34.482758620689658</v>
      </c>
      <c r="R1089" s="19">
        <v>0</v>
      </c>
      <c r="S1089" s="20">
        <v>0</v>
      </c>
      <c r="T1089" s="19">
        <v>0</v>
      </c>
      <c r="U1089" s="20">
        <v>0</v>
      </c>
      <c r="V1089" s="19">
        <v>0</v>
      </c>
      <c r="W1089" s="118">
        <v>0</v>
      </c>
      <c r="X1089" s="118">
        <v>0</v>
      </c>
      <c r="Y1089" s="118">
        <v>0</v>
      </c>
      <c r="Z1089" s="20">
        <v>0</v>
      </c>
      <c r="AA1089" s="20">
        <v>0</v>
      </c>
      <c r="AB1089" s="19">
        <v>0</v>
      </c>
      <c r="AC1089" s="20">
        <v>0</v>
      </c>
      <c r="AD1089" s="20">
        <v>100</v>
      </c>
      <c r="AE1089" s="20">
        <v>50</v>
      </c>
      <c r="AF1089" s="20">
        <v>0</v>
      </c>
      <c r="AG1089" s="20">
        <v>75</v>
      </c>
      <c r="AH1089" s="20">
        <v>100</v>
      </c>
      <c r="AI1089" s="20">
        <v>0</v>
      </c>
      <c r="AJ1089" s="3">
        <v>412.5</v>
      </c>
      <c r="AK1089" s="6">
        <v>3</v>
      </c>
      <c r="AL1089" s="6">
        <v>3</v>
      </c>
      <c r="AM1089" s="6">
        <v>0</v>
      </c>
      <c r="AN1089" s="6">
        <v>12</v>
      </c>
      <c r="AO1089" s="6">
        <v>0</v>
      </c>
      <c r="AP1089" s="6">
        <v>0</v>
      </c>
      <c r="AQ1089" s="6">
        <v>4</v>
      </c>
      <c r="AR1089" s="6">
        <v>0</v>
      </c>
      <c r="AS1089" s="6">
        <v>0</v>
      </c>
      <c r="AT1089" s="138">
        <v>0</v>
      </c>
      <c r="AU1089" s="138">
        <v>0</v>
      </c>
      <c r="AV1089" s="138">
        <v>0</v>
      </c>
      <c r="AW1089" s="138">
        <v>0</v>
      </c>
      <c r="AX1089" s="138">
        <v>0</v>
      </c>
      <c r="AY1089" s="6">
        <v>13.043478260869565</v>
      </c>
      <c r="AZ1089" s="6">
        <v>0</v>
      </c>
      <c r="BA1089" s="6">
        <v>0</v>
      </c>
      <c r="BB1089" s="6">
        <v>0</v>
      </c>
      <c r="BC1089" s="6">
        <v>0</v>
      </c>
      <c r="BD1089" s="6">
        <v>0</v>
      </c>
      <c r="BE1089" s="6">
        <v>0</v>
      </c>
      <c r="BF1089" s="6">
        <v>0</v>
      </c>
      <c r="BG1089" s="6">
        <v>0</v>
      </c>
      <c r="BH1089" s="6">
        <v>0</v>
      </c>
      <c r="BI1089" s="6">
        <v>0</v>
      </c>
      <c r="BJ1089" s="6">
        <v>0</v>
      </c>
      <c r="BK1089" s="6">
        <v>0</v>
      </c>
    </row>
    <row r="1090" spans="1:63" x14ac:dyDescent="0.35">
      <c r="A1090" s="28">
        <v>1084</v>
      </c>
      <c r="C1090" s="18" t="s">
        <v>18</v>
      </c>
      <c r="D1090" s="15">
        <v>132</v>
      </c>
      <c r="E1090" s="19">
        <v>0</v>
      </c>
      <c r="F1090" s="19">
        <v>8</v>
      </c>
      <c r="G1090" s="19">
        <v>24</v>
      </c>
      <c r="H1090" s="19">
        <v>94</v>
      </c>
      <c r="I1090" s="19">
        <v>8</v>
      </c>
      <c r="J1090" s="20">
        <v>56.81818181818182</v>
      </c>
      <c r="K1090" s="20">
        <v>7</v>
      </c>
      <c r="L1090" s="20">
        <v>10.76923076923077</v>
      </c>
      <c r="M1090" s="19">
        <v>0</v>
      </c>
      <c r="N1090" s="20">
        <v>0</v>
      </c>
      <c r="O1090" s="20">
        <v>0</v>
      </c>
      <c r="P1090" s="20">
        <v>0</v>
      </c>
      <c r="Q1090" s="20">
        <v>11.304347826086957</v>
      </c>
      <c r="R1090" s="19">
        <v>0</v>
      </c>
      <c r="S1090" s="20">
        <v>0</v>
      </c>
      <c r="T1090" s="19">
        <v>0</v>
      </c>
      <c r="U1090" s="20">
        <v>0</v>
      </c>
      <c r="V1090" s="19">
        <v>0</v>
      </c>
      <c r="W1090" s="118">
        <v>0</v>
      </c>
      <c r="X1090" s="118">
        <v>0</v>
      </c>
      <c r="Y1090" s="118">
        <v>0</v>
      </c>
      <c r="Z1090" s="118">
        <v>18.461538461538463</v>
      </c>
      <c r="AA1090" s="118">
        <v>43.07692307692308</v>
      </c>
      <c r="AB1090" s="19">
        <v>6</v>
      </c>
      <c r="AC1090" s="20">
        <v>7.0588235294117645</v>
      </c>
      <c r="AD1090" s="20">
        <v>64.705882352941174</v>
      </c>
      <c r="AE1090" s="20">
        <v>83.928571428571431</v>
      </c>
      <c r="AF1090" s="20">
        <v>33.333333333333329</v>
      </c>
      <c r="AG1090" s="20">
        <v>88.888888888888886</v>
      </c>
      <c r="AH1090" s="20">
        <v>28.08988764044944</v>
      </c>
      <c r="AI1090" s="20">
        <v>31.460674157303369</v>
      </c>
      <c r="AJ1090" s="3">
        <v>770</v>
      </c>
      <c r="AK1090" s="6">
        <v>38</v>
      </c>
      <c r="AL1090" s="6">
        <v>40</v>
      </c>
      <c r="AM1090" s="6">
        <v>0</v>
      </c>
      <c r="AN1090" s="6">
        <v>0</v>
      </c>
      <c r="AO1090" s="6">
        <v>0</v>
      </c>
      <c r="AP1090" s="6">
        <v>0</v>
      </c>
      <c r="AQ1090" s="6">
        <v>52</v>
      </c>
      <c r="AR1090" s="6">
        <v>22</v>
      </c>
      <c r="AS1090" s="6">
        <v>17.886178861788618</v>
      </c>
      <c r="AT1090" s="138">
        <v>0</v>
      </c>
      <c r="AU1090" s="138">
        <v>0</v>
      </c>
      <c r="AV1090" s="138">
        <v>0</v>
      </c>
      <c r="AW1090" s="138">
        <v>0</v>
      </c>
      <c r="AX1090" s="138">
        <v>0</v>
      </c>
      <c r="AY1090" s="6">
        <v>8.8495575221238933</v>
      </c>
      <c r="AZ1090" s="6">
        <v>0</v>
      </c>
      <c r="BA1090" s="6">
        <v>0</v>
      </c>
      <c r="BB1090" s="6">
        <v>0</v>
      </c>
      <c r="BC1090" s="6">
        <v>15</v>
      </c>
      <c r="BD1090" s="6">
        <v>11.627906976744185</v>
      </c>
      <c r="BE1090" s="6">
        <v>0</v>
      </c>
      <c r="BF1090" s="6">
        <v>0</v>
      </c>
      <c r="BG1090" s="6">
        <v>10</v>
      </c>
      <c r="BH1090" s="6">
        <v>10.989010989010989</v>
      </c>
      <c r="BI1090" s="6">
        <v>3</v>
      </c>
      <c r="BJ1090" s="6">
        <v>100</v>
      </c>
      <c r="BK1090" s="6">
        <v>24</v>
      </c>
    </row>
    <row r="1091" spans="1:63" x14ac:dyDescent="0.35">
      <c r="A1091" s="28">
        <v>1085</v>
      </c>
      <c r="C1091" s="18"/>
      <c r="D1091" s="15"/>
      <c r="E1091" s="19"/>
      <c r="F1091" s="19"/>
      <c r="G1091" s="19"/>
      <c r="H1091" s="19"/>
      <c r="I1091" s="19"/>
      <c r="J1091" s="20"/>
      <c r="K1091" s="20"/>
      <c r="L1091" s="20"/>
      <c r="M1091" s="19"/>
      <c r="N1091" s="20"/>
      <c r="O1091" s="20"/>
      <c r="P1091" s="20"/>
      <c r="Q1091" s="20"/>
      <c r="R1091" s="19"/>
      <c r="S1091" s="20"/>
      <c r="T1091" s="19">
        <v>12</v>
      </c>
      <c r="U1091" s="20">
        <v>8.8235294117647065</v>
      </c>
      <c r="V1091" s="19">
        <v>18</v>
      </c>
      <c r="W1091" s="118">
        <v>15.65217391304348</v>
      </c>
      <c r="X1091" s="118">
        <v>31</v>
      </c>
      <c r="Y1091" s="118">
        <v>11.923076923076923</v>
      </c>
      <c r="Z1091" s="20">
        <v>22.520547945205479</v>
      </c>
      <c r="AA1091" s="20">
        <v>47.12328767123288</v>
      </c>
      <c r="AB1091" s="19">
        <v>192</v>
      </c>
      <c r="AC1091" s="20">
        <v>6.579849211788896</v>
      </c>
      <c r="AD1091" s="20">
        <v>79.70830691185796</v>
      </c>
      <c r="AE1091" s="20">
        <v>62.67326732673267</v>
      </c>
      <c r="AF1091" s="20">
        <v>52.238805970149251</v>
      </c>
      <c r="AG1091" s="20">
        <v>74.170616113744074</v>
      </c>
      <c r="AH1091" s="20">
        <v>34.64391691394659</v>
      </c>
      <c r="AI1091" s="20">
        <v>34.124629080118694</v>
      </c>
      <c r="AJ1091" s="3"/>
      <c r="AK1091" s="6"/>
      <c r="AL1091" s="6"/>
      <c r="AM1091" s="6"/>
      <c r="AN1091" s="6"/>
      <c r="AO1091" s="6"/>
      <c r="AP1091" s="6"/>
      <c r="AQ1091" s="6"/>
      <c r="AR1091" s="6"/>
      <c r="AS1091" s="6"/>
      <c r="AT1091" s="6"/>
      <c r="AU1091" s="6"/>
      <c r="AV1091" s="6"/>
      <c r="AW1091" s="6"/>
      <c r="AX1091" s="6"/>
      <c r="AY1091" s="6">
        <v>27.358490566037734</v>
      </c>
      <c r="AZ1091" s="6"/>
      <c r="BA1091" s="6"/>
      <c r="BB1091" s="6"/>
      <c r="BC1091" s="6"/>
      <c r="BD1091" s="6"/>
      <c r="BE1091" s="6"/>
      <c r="BF1091" s="6"/>
      <c r="BG1091" s="6"/>
      <c r="BH1091" s="6"/>
      <c r="BI1091" s="6"/>
      <c r="BJ1091" s="6"/>
      <c r="BK1091" s="6"/>
    </row>
    <row r="1092" spans="1:63" x14ac:dyDescent="0.35">
      <c r="A1092" s="28">
        <v>1086</v>
      </c>
      <c r="B1092" s="21" t="s">
        <v>30</v>
      </c>
      <c r="C1092" s="18" t="s">
        <v>26</v>
      </c>
      <c r="D1092" s="15">
        <v>16262</v>
      </c>
      <c r="E1092" s="19">
        <v>270</v>
      </c>
      <c r="F1092" s="19">
        <v>1250</v>
      </c>
      <c r="G1092" s="19">
        <v>3990</v>
      </c>
      <c r="H1092" s="19">
        <v>10558</v>
      </c>
      <c r="I1092" s="19">
        <v>461</v>
      </c>
      <c r="J1092" s="20">
        <v>39.66301807895708</v>
      </c>
      <c r="K1092" s="20">
        <v>495</v>
      </c>
      <c r="L1092" s="20">
        <v>6.2793352784472916</v>
      </c>
      <c r="M1092" s="19">
        <v>277</v>
      </c>
      <c r="N1092" s="20">
        <v>20.90566037735849</v>
      </c>
      <c r="O1092" s="20">
        <v>577</v>
      </c>
      <c r="P1092" s="20">
        <v>86.260869565217391</v>
      </c>
      <c r="Q1092" s="20">
        <v>49.637707152593443</v>
      </c>
      <c r="R1092" s="19">
        <v>872</v>
      </c>
      <c r="S1092" s="20">
        <v>34.852118305355717</v>
      </c>
      <c r="T1092" s="19">
        <v>362</v>
      </c>
      <c r="U1092" s="20">
        <v>22.540473225404732</v>
      </c>
      <c r="V1092" s="19">
        <v>307</v>
      </c>
      <c r="W1092" s="20">
        <v>35.864485981308412</v>
      </c>
      <c r="X1092" s="19">
        <v>671</v>
      </c>
      <c r="Y1092" s="20">
        <v>27.276422764227643</v>
      </c>
      <c r="Z1092" s="20">
        <v>20.867029033541034</v>
      </c>
      <c r="AA1092" s="20">
        <v>10.15511069866101</v>
      </c>
      <c r="AB1092" s="19">
        <v>1236</v>
      </c>
      <c r="AC1092" s="20">
        <v>15.882806476484193</v>
      </c>
      <c r="AD1092" s="20">
        <v>66.949152542372886</v>
      </c>
      <c r="AE1092" s="20">
        <v>23.911968348170127</v>
      </c>
      <c r="AF1092" s="20">
        <v>44.467860906217069</v>
      </c>
      <c r="AG1092" s="20">
        <v>52.840445773307962</v>
      </c>
      <c r="AH1092" s="20">
        <v>62.876043471412821</v>
      </c>
      <c r="AI1092" s="20">
        <v>12.946920774925186</v>
      </c>
      <c r="AJ1092" s="3">
        <v>384.37243642329781</v>
      </c>
      <c r="AK1092" s="6">
        <v>0</v>
      </c>
      <c r="AL1092" s="6">
        <v>38</v>
      </c>
      <c r="AM1092" s="6">
        <v>3</v>
      </c>
      <c r="AN1092" s="6">
        <v>14809</v>
      </c>
      <c r="AO1092" s="6">
        <v>0</v>
      </c>
      <c r="AP1092" s="6">
        <v>28</v>
      </c>
      <c r="AQ1092" s="6">
        <v>612</v>
      </c>
      <c r="AR1092" s="6">
        <v>5395</v>
      </c>
      <c r="AS1092" s="6">
        <v>34.089473019082526</v>
      </c>
      <c r="AT1092" s="6">
        <v>601</v>
      </c>
      <c r="AU1092" s="6">
        <v>335</v>
      </c>
      <c r="AV1092" s="6">
        <v>0</v>
      </c>
      <c r="AW1092" s="6">
        <v>4</v>
      </c>
      <c r="AX1092" s="6">
        <v>940</v>
      </c>
      <c r="AY1092" s="6">
        <v>50.730540470649075</v>
      </c>
      <c r="AZ1092" s="6">
        <v>258</v>
      </c>
      <c r="BA1092" s="6">
        <v>3.3463035019455254</v>
      </c>
      <c r="BB1092" s="6">
        <v>22</v>
      </c>
      <c r="BC1092" s="6">
        <v>4945</v>
      </c>
      <c r="BD1092" s="6">
        <v>30.859960059910136</v>
      </c>
      <c r="BE1092" s="6">
        <v>490</v>
      </c>
      <c r="BF1092" s="6">
        <v>12.417638114546376</v>
      </c>
      <c r="BG1092" s="6">
        <v>3766</v>
      </c>
      <c r="BH1092" s="6">
        <v>36.232441793342311</v>
      </c>
      <c r="BI1092" s="6">
        <v>355</v>
      </c>
      <c r="BJ1092" s="6">
        <v>78.021978021978029</v>
      </c>
      <c r="BK1092" s="6">
        <v>3990</v>
      </c>
    </row>
    <row r="1093" spans="1:63" x14ac:dyDescent="0.35">
      <c r="A1093" s="28">
        <v>1087</v>
      </c>
      <c r="C1093" s="18" t="s">
        <v>22</v>
      </c>
      <c r="D1093" s="15">
        <v>7402</v>
      </c>
      <c r="E1093" s="19">
        <v>202</v>
      </c>
      <c r="F1093" s="19">
        <v>567</v>
      </c>
      <c r="G1093" s="19">
        <v>805</v>
      </c>
      <c r="H1093" s="19">
        <v>5913</v>
      </c>
      <c r="I1093" s="19">
        <v>115</v>
      </c>
      <c r="J1093" s="20">
        <v>45.258038368008648</v>
      </c>
      <c r="K1093" s="20">
        <v>153</v>
      </c>
      <c r="L1093" s="20">
        <v>3.1631176348976635</v>
      </c>
      <c r="M1093" s="19">
        <v>36</v>
      </c>
      <c r="N1093" s="20">
        <v>11.464968152866243</v>
      </c>
      <c r="O1093" s="20">
        <v>132</v>
      </c>
      <c r="P1093" s="20">
        <v>87.022900763358777</v>
      </c>
      <c r="Q1093" s="20">
        <v>3.2175226586102714</v>
      </c>
      <c r="R1093" s="19">
        <v>12</v>
      </c>
      <c r="S1093" s="20">
        <v>2.030456852791878</v>
      </c>
      <c r="T1093" s="19">
        <v>16</v>
      </c>
      <c r="U1093" s="20">
        <v>4.63768115942029</v>
      </c>
      <c r="V1093" s="19">
        <v>55</v>
      </c>
      <c r="W1093" s="20">
        <v>22</v>
      </c>
      <c r="X1093" s="19">
        <v>66</v>
      </c>
      <c r="Y1093" s="20">
        <v>11.167512690355331</v>
      </c>
      <c r="Z1093" s="20">
        <v>11.912225705329153</v>
      </c>
      <c r="AA1093" s="20">
        <v>73.605015673981185</v>
      </c>
      <c r="AB1093" s="19">
        <v>631</v>
      </c>
      <c r="AC1093" s="20">
        <v>12.467891721003754</v>
      </c>
      <c r="AD1093" s="20">
        <v>84.053465962076473</v>
      </c>
      <c r="AE1093" s="20">
        <v>52.040434294271812</v>
      </c>
      <c r="AF1093" s="20">
        <v>52.815934065934066</v>
      </c>
      <c r="AG1093" s="20">
        <v>75.567270226908093</v>
      </c>
      <c r="AH1093" s="20">
        <v>25.011526048870447</v>
      </c>
      <c r="AI1093" s="20">
        <v>39.396035039188568</v>
      </c>
      <c r="AJ1093" s="3">
        <v>620.81866197183103</v>
      </c>
      <c r="AK1093" s="6">
        <v>94</v>
      </c>
      <c r="AL1093" s="6">
        <v>176</v>
      </c>
      <c r="AM1093" s="6">
        <v>473</v>
      </c>
      <c r="AN1093" s="6">
        <v>5897</v>
      </c>
      <c r="AO1093" s="6">
        <v>0</v>
      </c>
      <c r="AP1093" s="6">
        <v>3</v>
      </c>
      <c r="AQ1093" s="6">
        <v>368</v>
      </c>
      <c r="AR1093" s="6">
        <v>2253</v>
      </c>
      <c r="AS1093" s="6">
        <v>30.947802197802197</v>
      </c>
      <c r="AT1093" s="6">
        <v>37</v>
      </c>
      <c r="AU1093" s="6">
        <v>0</v>
      </c>
      <c r="AV1093" s="6">
        <v>57</v>
      </c>
      <c r="AW1093" s="6">
        <v>124</v>
      </c>
      <c r="AX1093" s="6">
        <v>218</v>
      </c>
      <c r="AY1093" s="6">
        <v>54.877361150267831</v>
      </c>
      <c r="AZ1093" s="6">
        <v>34</v>
      </c>
      <c r="BA1093" s="6">
        <v>0.71114829533570378</v>
      </c>
      <c r="BB1093" s="6">
        <v>10</v>
      </c>
      <c r="BC1093" s="6">
        <v>376</v>
      </c>
      <c r="BD1093" s="6">
        <v>5.1142546245919478</v>
      </c>
      <c r="BE1093" s="6">
        <v>24</v>
      </c>
      <c r="BF1093" s="6">
        <v>3.0112923462986196</v>
      </c>
      <c r="BG1093" s="6">
        <v>244</v>
      </c>
      <c r="BH1093" s="6">
        <v>4.1524846834581348</v>
      </c>
      <c r="BI1093" s="6">
        <v>24</v>
      </c>
      <c r="BJ1093" s="6">
        <v>20.33898305084746</v>
      </c>
      <c r="BK1093" s="6">
        <v>805</v>
      </c>
    </row>
    <row r="1094" spans="1:63" x14ac:dyDescent="0.35">
      <c r="A1094" s="28">
        <v>1088</v>
      </c>
      <c r="C1094" s="18" t="s">
        <v>134</v>
      </c>
      <c r="D1094" s="15">
        <v>7880</v>
      </c>
      <c r="E1094" s="19">
        <v>12</v>
      </c>
      <c r="F1094" s="19">
        <v>47</v>
      </c>
      <c r="G1094" s="19">
        <v>482</v>
      </c>
      <c r="H1094" s="19">
        <v>6040</v>
      </c>
      <c r="I1094" s="19">
        <v>1307</v>
      </c>
      <c r="J1094" s="20">
        <v>51.852791878172589</v>
      </c>
      <c r="K1094" s="20">
        <v>204</v>
      </c>
      <c r="L1094" s="20">
        <v>7.1805702217529035</v>
      </c>
      <c r="M1094" s="19">
        <v>18</v>
      </c>
      <c r="N1094" s="20">
        <v>8.2191780821917799</v>
      </c>
      <c r="O1094" s="20">
        <v>484</v>
      </c>
      <c r="P1094" s="20">
        <v>84.867075664621666</v>
      </c>
      <c r="Q1094" s="20">
        <v>20.961791831357051</v>
      </c>
      <c r="R1094" s="19">
        <v>11</v>
      </c>
      <c r="S1094" s="20">
        <v>2.956989247311828</v>
      </c>
      <c r="T1094" s="19">
        <v>19</v>
      </c>
      <c r="U1094" s="20">
        <v>9.8958333333333321</v>
      </c>
      <c r="V1094" s="19">
        <v>24</v>
      </c>
      <c r="W1094" s="20">
        <v>12.435233160621761</v>
      </c>
      <c r="X1094" s="19">
        <v>44</v>
      </c>
      <c r="Y1094" s="20">
        <v>12.121212121212121</v>
      </c>
      <c r="Z1094" s="20">
        <v>33.887884267631101</v>
      </c>
      <c r="AA1094" s="20">
        <v>33.236889692585898</v>
      </c>
      <c r="AB1094" s="19">
        <v>253</v>
      </c>
      <c r="AC1094" s="20">
        <v>5.8850895557106302</v>
      </c>
      <c r="AD1094" s="20">
        <v>70.655966503838101</v>
      </c>
      <c r="AE1094" s="20">
        <v>54.673495518565943</v>
      </c>
      <c r="AF1094" s="20">
        <v>58.59375</v>
      </c>
      <c r="AG1094" s="20">
        <v>62.478425957887474</v>
      </c>
      <c r="AH1094" s="20">
        <v>43.84149419485108</v>
      </c>
      <c r="AI1094" s="20">
        <v>27.637556789500252</v>
      </c>
      <c r="AJ1094" s="3">
        <v>552.06378986866787</v>
      </c>
      <c r="AK1094" s="6">
        <v>8</v>
      </c>
      <c r="AL1094" s="6">
        <v>3595</v>
      </c>
      <c r="AM1094" s="6">
        <v>3</v>
      </c>
      <c r="AN1094" s="6">
        <v>2129</v>
      </c>
      <c r="AO1094" s="6">
        <v>0</v>
      </c>
      <c r="AP1094" s="6">
        <v>9</v>
      </c>
      <c r="AQ1094" s="6">
        <v>1625</v>
      </c>
      <c r="AR1094" s="6">
        <v>185</v>
      </c>
      <c r="AS1094" s="6">
        <v>2.385557704706641</v>
      </c>
      <c r="AT1094" s="6">
        <v>16</v>
      </c>
      <c r="AU1094" s="6">
        <v>0</v>
      </c>
      <c r="AV1094" s="6">
        <v>0</v>
      </c>
      <c r="AW1094" s="6">
        <v>1</v>
      </c>
      <c r="AX1094" s="6">
        <v>17</v>
      </c>
      <c r="AY1094" s="6">
        <v>21.863893642227193</v>
      </c>
      <c r="AZ1094" s="6">
        <v>74</v>
      </c>
      <c r="BA1094" s="6">
        <v>2.6532807457870207</v>
      </c>
      <c r="BB1094" s="6">
        <v>251</v>
      </c>
      <c r="BC1094" s="6">
        <v>1779</v>
      </c>
      <c r="BD1094" s="6">
        <v>22.807692307692307</v>
      </c>
      <c r="BE1094" s="6">
        <v>9</v>
      </c>
      <c r="BF1094" s="6">
        <v>1.859504132231405</v>
      </c>
      <c r="BG1094" s="6">
        <v>1026</v>
      </c>
      <c r="BH1094" s="6">
        <v>17.185929648241206</v>
      </c>
      <c r="BI1094" s="6">
        <v>735</v>
      </c>
      <c r="BJ1094" s="6">
        <v>56.6692367000771</v>
      </c>
      <c r="BK1094" s="6">
        <v>482</v>
      </c>
    </row>
    <row r="1095" spans="1:63" x14ac:dyDescent="0.35">
      <c r="A1095" s="28">
        <v>1089</v>
      </c>
      <c r="C1095" s="18" t="s">
        <v>137</v>
      </c>
      <c r="D1095" s="15">
        <v>9876</v>
      </c>
      <c r="E1095" s="19">
        <v>114</v>
      </c>
      <c r="F1095" s="19">
        <v>798</v>
      </c>
      <c r="G1095" s="19">
        <v>1881</v>
      </c>
      <c r="H1095" s="19">
        <v>6610</v>
      </c>
      <c r="I1095" s="19">
        <v>584</v>
      </c>
      <c r="J1095" s="20">
        <v>48.653300931551236</v>
      </c>
      <c r="K1095" s="20">
        <v>264</v>
      </c>
      <c r="L1095" s="20">
        <v>5.5637513171759743</v>
      </c>
      <c r="M1095" s="19">
        <v>173</v>
      </c>
      <c r="N1095" s="20">
        <v>22.496749024707412</v>
      </c>
      <c r="O1095" s="20">
        <v>434</v>
      </c>
      <c r="P1095" s="20">
        <v>84.897025171624719</v>
      </c>
      <c r="Q1095" s="20">
        <v>66.103087941763533</v>
      </c>
      <c r="R1095" s="19">
        <v>557</v>
      </c>
      <c r="S1095" s="20">
        <v>50.452898550724633</v>
      </c>
      <c r="T1095" s="19">
        <v>119</v>
      </c>
      <c r="U1095" s="20">
        <v>20.840630472854642</v>
      </c>
      <c r="V1095" s="19">
        <v>195</v>
      </c>
      <c r="W1095" s="20">
        <v>37.213740458015266</v>
      </c>
      <c r="X1095" s="19">
        <v>312</v>
      </c>
      <c r="Y1095" s="20">
        <v>28.571428571428569</v>
      </c>
      <c r="Z1095" s="20">
        <v>17.108119843682154</v>
      </c>
      <c r="AA1095" s="20">
        <v>10.811984368215372</v>
      </c>
      <c r="AB1095" s="19">
        <v>740</v>
      </c>
      <c r="AC1095" s="20">
        <v>17.078236787445189</v>
      </c>
      <c r="AD1095" s="20">
        <v>61.376446158409969</v>
      </c>
      <c r="AE1095" s="20">
        <v>32.532001248829225</v>
      </c>
      <c r="AF1095" s="20">
        <v>29.490516920788394</v>
      </c>
      <c r="AG1095" s="20">
        <v>60.307366189719133</v>
      </c>
      <c r="AH1095" s="20">
        <v>61.10144927536232</v>
      </c>
      <c r="AI1095" s="20">
        <v>16.376811594202898</v>
      </c>
      <c r="AJ1095" s="3">
        <v>350.94594594594594</v>
      </c>
      <c r="AK1095" s="6">
        <v>1421</v>
      </c>
      <c r="AL1095" s="6">
        <v>6767</v>
      </c>
      <c r="AM1095" s="6">
        <v>5</v>
      </c>
      <c r="AN1095" s="6">
        <v>1305</v>
      </c>
      <c r="AO1095" s="6">
        <v>16</v>
      </c>
      <c r="AP1095" s="6">
        <v>25</v>
      </c>
      <c r="AQ1095" s="6">
        <v>163</v>
      </c>
      <c r="AR1095" s="6">
        <v>4384</v>
      </c>
      <c r="AS1095" s="6">
        <v>45.383022774327117</v>
      </c>
      <c r="AT1095" s="6">
        <v>25</v>
      </c>
      <c r="AU1095" s="6">
        <v>427</v>
      </c>
      <c r="AV1095" s="6">
        <v>7</v>
      </c>
      <c r="AW1095" s="6">
        <v>3</v>
      </c>
      <c r="AX1095" s="6">
        <v>462</v>
      </c>
      <c r="AY1095" s="6">
        <v>64.082062072593374</v>
      </c>
      <c r="AZ1095" s="6">
        <v>86</v>
      </c>
      <c r="BA1095" s="6">
        <v>1.8510546706844595</v>
      </c>
      <c r="BB1095" s="6">
        <v>61</v>
      </c>
      <c r="BC1095" s="6">
        <v>4921</v>
      </c>
      <c r="BD1095" s="6">
        <v>50.137544574630667</v>
      </c>
      <c r="BE1095" s="6">
        <v>543</v>
      </c>
      <c r="BF1095" s="6">
        <v>28.913738019169326</v>
      </c>
      <c r="BG1095" s="6">
        <v>3938</v>
      </c>
      <c r="BH1095" s="6">
        <v>59.984767707539987</v>
      </c>
      <c r="BI1095" s="6">
        <v>266</v>
      </c>
      <c r="BJ1095" s="6">
        <v>45.941278065630399</v>
      </c>
      <c r="BK1095" s="6">
        <v>1881</v>
      </c>
    </row>
    <row r="1096" spans="1:63" x14ac:dyDescent="0.35">
      <c r="A1096" s="28">
        <v>1090</v>
      </c>
      <c r="C1096" s="18" t="s">
        <v>16</v>
      </c>
      <c r="D1096" s="15">
        <v>13243</v>
      </c>
      <c r="E1096" s="19">
        <v>92</v>
      </c>
      <c r="F1096" s="19">
        <v>342</v>
      </c>
      <c r="G1096" s="19">
        <v>1246</v>
      </c>
      <c r="H1096" s="19">
        <v>10129</v>
      </c>
      <c r="I1096" s="19">
        <v>1526</v>
      </c>
      <c r="J1096" s="20">
        <v>54.655289586951596</v>
      </c>
      <c r="K1096" s="20">
        <v>837</v>
      </c>
      <c r="L1096" s="20">
        <v>15.852272727272727</v>
      </c>
      <c r="M1096" s="19">
        <v>71</v>
      </c>
      <c r="N1096" s="20">
        <v>12.326388888888889</v>
      </c>
      <c r="O1096" s="20">
        <v>1187</v>
      </c>
      <c r="P1096" s="20">
        <v>88.458298230834032</v>
      </c>
      <c r="Q1096" s="20">
        <v>46.649546585346279</v>
      </c>
      <c r="R1096" s="19">
        <v>101</v>
      </c>
      <c r="S1096" s="20">
        <v>12.86624203821656</v>
      </c>
      <c r="T1096" s="19">
        <v>41</v>
      </c>
      <c r="U1096" s="20">
        <v>11.581920903954803</v>
      </c>
      <c r="V1096" s="19">
        <v>109</v>
      </c>
      <c r="W1096" s="20">
        <v>24.94279176201373</v>
      </c>
      <c r="X1096" s="19">
        <v>154</v>
      </c>
      <c r="Y1096" s="20">
        <v>19.371069182389938</v>
      </c>
      <c r="Z1096" s="20">
        <v>16.484801247077165</v>
      </c>
      <c r="AA1096" s="20">
        <v>20.654715510522216</v>
      </c>
      <c r="AB1096" s="19">
        <v>697</v>
      </c>
      <c r="AC1096" s="20">
        <v>9.6524027143054987</v>
      </c>
      <c r="AD1096" s="20">
        <v>73.653760569648412</v>
      </c>
      <c r="AE1096" s="20">
        <v>50.17169709018615</v>
      </c>
      <c r="AF1096" s="20">
        <v>47.560975609756099</v>
      </c>
      <c r="AG1096" s="20">
        <v>62.507122507122503</v>
      </c>
      <c r="AH1096" s="20">
        <v>59.162468513853902</v>
      </c>
      <c r="AI1096" s="20">
        <v>18.624055415617129</v>
      </c>
      <c r="AJ1096" s="3">
        <v>474.05812701829927</v>
      </c>
      <c r="AK1096" s="6">
        <v>9839</v>
      </c>
      <c r="AL1096" s="6">
        <v>893</v>
      </c>
      <c r="AM1096" s="6">
        <v>7</v>
      </c>
      <c r="AN1096" s="6">
        <v>32</v>
      </c>
      <c r="AO1096" s="6">
        <v>0</v>
      </c>
      <c r="AP1096" s="6">
        <v>14</v>
      </c>
      <c r="AQ1096" s="6">
        <v>1825</v>
      </c>
      <c r="AR1096" s="6">
        <v>1879</v>
      </c>
      <c r="AS1096" s="6">
        <v>14.693462621207381</v>
      </c>
      <c r="AT1096" s="6">
        <v>199</v>
      </c>
      <c r="AU1096" s="6">
        <v>0</v>
      </c>
      <c r="AV1096" s="6">
        <v>14</v>
      </c>
      <c r="AW1096" s="6">
        <v>3</v>
      </c>
      <c r="AX1096" s="6">
        <v>216</v>
      </c>
      <c r="AY1096" s="6">
        <v>16.767723880597014</v>
      </c>
      <c r="AZ1096" s="6">
        <v>63</v>
      </c>
      <c r="BA1096" s="6">
        <v>1.2138728323699421</v>
      </c>
      <c r="BB1096" s="6">
        <v>88</v>
      </c>
      <c r="BC1096" s="6">
        <v>5382</v>
      </c>
      <c r="BD1096" s="6">
        <v>40.962021462820609</v>
      </c>
      <c r="BE1096" s="6">
        <v>223</v>
      </c>
      <c r="BF1096" s="6">
        <v>18.042071197411001</v>
      </c>
      <c r="BG1096" s="6">
        <v>3867</v>
      </c>
      <c r="BH1096" s="6">
        <v>38.515936254980083</v>
      </c>
      <c r="BI1096" s="6">
        <v>1214</v>
      </c>
      <c r="BJ1096" s="6">
        <v>79.973649538866937</v>
      </c>
      <c r="BK1096" s="6">
        <v>1246</v>
      </c>
    </row>
    <row r="1097" spans="1:63" x14ac:dyDescent="0.35">
      <c r="A1097" s="28">
        <v>1091</v>
      </c>
      <c r="C1097" s="18" t="s">
        <v>138</v>
      </c>
      <c r="D1097" s="15">
        <v>155877</v>
      </c>
      <c r="E1097" s="19">
        <v>2196</v>
      </c>
      <c r="F1097" s="19">
        <v>7125</v>
      </c>
      <c r="G1097" s="19">
        <v>39545</v>
      </c>
      <c r="H1097" s="19">
        <v>97354</v>
      </c>
      <c r="I1097" s="19">
        <v>11847</v>
      </c>
      <c r="J1097" s="20">
        <v>56.563829173001793</v>
      </c>
      <c r="K1097" s="20">
        <v>3436</v>
      </c>
      <c r="L1097" s="20">
        <v>5.4585603761894923</v>
      </c>
      <c r="M1097" s="19">
        <v>162</v>
      </c>
      <c r="N1097" s="20">
        <v>0.77903342149555177</v>
      </c>
      <c r="O1097" s="20">
        <v>7830</v>
      </c>
      <c r="P1097" s="20">
        <v>86.2086578980973</v>
      </c>
      <c r="Q1097" s="20">
        <v>9.5970639312104957</v>
      </c>
      <c r="R1097" s="19">
        <v>796</v>
      </c>
      <c r="S1097" s="20">
        <v>2.9526317741755999</v>
      </c>
      <c r="T1097" s="19">
        <v>534</v>
      </c>
      <c r="U1097" s="20">
        <v>4.5404302355241901</v>
      </c>
      <c r="V1097" s="19">
        <v>821</v>
      </c>
      <c r="W1097" s="20">
        <v>5.4653175342830513</v>
      </c>
      <c r="X1097" s="19">
        <v>1360</v>
      </c>
      <c r="Y1097" s="20">
        <v>5.0765210899589404</v>
      </c>
      <c r="Z1097" s="20">
        <v>12.751796537144511</v>
      </c>
      <c r="AA1097" s="20">
        <v>65.858559876533292</v>
      </c>
      <c r="AB1097" s="19">
        <v>9756</v>
      </c>
      <c r="AC1097" s="20">
        <v>13.147716399606486</v>
      </c>
      <c r="AD1097" s="20">
        <v>70.077989389531325</v>
      </c>
      <c r="AE1097" s="20">
        <v>54.956869608701084</v>
      </c>
      <c r="AF1097" s="20">
        <v>41.497275322203961</v>
      </c>
      <c r="AG1097" s="20">
        <v>69.318921366118673</v>
      </c>
      <c r="AH1097" s="20">
        <v>22.770516017343521</v>
      </c>
      <c r="AI1097" s="20">
        <v>44.67544430856217</v>
      </c>
      <c r="AJ1097" s="3">
        <v>342.54755370493046</v>
      </c>
      <c r="AK1097" s="6">
        <v>15653</v>
      </c>
      <c r="AL1097" s="6">
        <v>14649</v>
      </c>
      <c r="AM1097" s="6">
        <v>24</v>
      </c>
      <c r="AN1097" s="6">
        <v>572</v>
      </c>
      <c r="AO1097" s="6">
        <v>61</v>
      </c>
      <c r="AP1097" s="6">
        <v>278</v>
      </c>
      <c r="AQ1097" s="6">
        <v>118333</v>
      </c>
      <c r="AR1097" s="6">
        <v>57387</v>
      </c>
      <c r="AS1097" s="6">
        <v>38.537784314120515</v>
      </c>
      <c r="AT1097" s="6">
        <v>1723</v>
      </c>
      <c r="AU1097" s="6">
        <v>0</v>
      </c>
      <c r="AV1097" s="6">
        <v>1726</v>
      </c>
      <c r="AW1097" s="6">
        <v>1405</v>
      </c>
      <c r="AX1097" s="6">
        <v>4854</v>
      </c>
      <c r="AY1097" s="6">
        <v>34.32293848885697</v>
      </c>
      <c r="AZ1097" s="6">
        <v>163</v>
      </c>
      <c r="BA1097" s="6">
        <v>0.26117609357474764</v>
      </c>
      <c r="BB1097" s="6">
        <v>1168</v>
      </c>
      <c r="BC1097" s="6">
        <v>46644</v>
      </c>
      <c r="BD1097" s="6">
        <v>30.064196766958002</v>
      </c>
      <c r="BE1097" s="6">
        <v>6210</v>
      </c>
      <c r="BF1097" s="6">
        <v>15.765422696115767</v>
      </c>
      <c r="BG1097" s="6">
        <v>29326</v>
      </c>
      <c r="BH1097" s="6">
        <v>30.256383801908694</v>
      </c>
      <c r="BI1097" s="6">
        <v>9055</v>
      </c>
      <c r="BJ1097" s="6">
        <v>76.93288020390824</v>
      </c>
      <c r="BK1097" s="6">
        <v>39545</v>
      </c>
    </row>
    <row r="1098" spans="1:63" x14ac:dyDescent="0.35">
      <c r="A1098" s="28">
        <v>1092</v>
      </c>
      <c r="C1098" s="18" t="s">
        <v>2</v>
      </c>
      <c r="D1098" s="15">
        <v>1804</v>
      </c>
      <c r="E1098" s="19">
        <v>29</v>
      </c>
      <c r="F1098" s="19">
        <v>81</v>
      </c>
      <c r="G1098" s="19">
        <v>247</v>
      </c>
      <c r="H1098" s="19">
        <v>1351</v>
      </c>
      <c r="I1098" s="19">
        <v>119</v>
      </c>
      <c r="J1098" s="20">
        <v>49.27937915742794</v>
      </c>
      <c r="K1098" s="20">
        <v>44</v>
      </c>
      <c r="L1098" s="20">
        <v>6.3309352517985609</v>
      </c>
      <c r="M1098" s="19">
        <v>30</v>
      </c>
      <c r="N1098" s="20">
        <v>28.571428571428569</v>
      </c>
      <c r="O1098" s="20">
        <v>159</v>
      </c>
      <c r="P1098" s="20">
        <v>74.074074074074076</v>
      </c>
      <c r="Q1098" s="20">
        <v>38.979848866498742</v>
      </c>
      <c r="R1098" s="19">
        <v>56</v>
      </c>
      <c r="S1098" s="20">
        <v>34.782608695652172</v>
      </c>
      <c r="T1098" s="19">
        <v>21</v>
      </c>
      <c r="U1098" s="20">
        <v>23.076923076923077</v>
      </c>
      <c r="V1098" s="19">
        <v>37</v>
      </c>
      <c r="W1098" s="20">
        <v>55.223880597014926</v>
      </c>
      <c r="X1098" s="19">
        <v>54</v>
      </c>
      <c r="Y1098" s="20">
        <v>34.615384615384613</v>
      </c>
      <c r="Z1098" s="20">
        <v>23.860182370820667</v>
      </c>
      <c r="AA1098" s="20">
        <v>1.9756838905775076</v>
      </c>
      <c r="AB1098" s="19">
        <v>141</v>
      </c>
      <c r="AC1098" s="20">
        <v>12.714156898106403</v>
      </c>
      <c r="AD1098" s="20">
        <v>76.804915514592935</v>
      </c>
      <c r="AE1098" s="20">
        <v>50.297619047619044</v>
      </c>
      <c r="AF1098" s="20">
        <v>59.349593495934961</v>
      </c>
      <c r="AG1098" s="20">
        <v>63.667523564695806</v>
      </c>
      <c r="AH1098" s="20">
        <v>78.072033898305079</v>
      </c>
      <c r="AI1098" s="20">
        <v>5.6144067796610173</v>
      </c>
      <c r="AJ1098" s="3">
        <v>691.63498098859316</v>
      </c>
      <c r="AK1098" s="6">
        <v>0</v>
      </c>
      <c r="AL1098" s="6">
        <v>1503</v>
      </c>
      <c r="AM1098" s="6">
        <v>0</v>
      </c>
      <c r="AN1098" s="6">
        <v>7</v>
      </c>
      <c r="AO1098" s="6">
        <v>0</v>
      </c>
      <c r="AP1098" s="6">
        <v>0</v>
      </c>
      <c r="AQ1098" s="6">
        <v>161</v>
      </c>
      <c r="AR1098" s="6">
        <v>232</v>
      </c>
      <c r="AS1098" s="6">
        <v>13.318025258323765</v>
      </c>
      <c r="AT1098" s="6"/>
      <c r="AU1098" s="6"/>
      <c r="AV1098" s="6"/>
      <c r="AW1098" s="6"/>
      <c r="AX1098" s="6"/>
      <c r="AY1098" s="6">
        <v>70.259128386336869</v>
      </c>
      <c r="AZ1098" s="6">
        <v>9</v>
      </c>
      <c r="BA1098" s="6">
        <v>1.3254786450662739</v>
      </c>
      <c r="BB1098" s="6">
        <v>4</v>
      </c>
      <c r="BC1098" s="6">
        <v>59</v>
      </c>
      <c r="BD1098" s="6">
        <v>3.3371040723981902</v>
      </c>
      <c r="BE1098" s="6">
        <v>6</v>
      </c>
      <c r="BF1098" s="6">
        <v>2.4390243902439024</v>
      </c>
      <c r="BG1098" s="6">
        <v>29</v>
      </c>
      <c r="BH1098" s="6">
        <v>2.190332326283988</v>
      </c>
      <c r="BI1098" s="6">
        <v>23</v>
      </c>
      <c r="BJ1098" s="6">
        <v>19.491525423728813</v>
      </c>
      <c r="BK1098" s="6">
        <v>247</v>
      </c>
    </row>
    <row r="1099" spans="1:63" x14ac:dyDescent="0.35">
      <c r="A1099" s="28">
        <v>1093</v>
      </c>
      <c r="C1099" s="18" t="s">
        <v>6</v>
      </c>
      <c r="D1099" s="15">
        <v>13094</v>
      </c>
      <c r="E1099" s="19">
        <v>15</v>
      </c>
      <c r="F1099" s="19">
        <v>49</v>
      </c>
      <c r="G1099" s="19">
        <v>200</v>
      </c>
      <c r="H1099" s="19">
        <v>6517</v>
      </c>
      <c r="I1099" s="19">
        <v>6329</v>
      </c>
      <c r="J1099" s="20">
        <v>51.695433022758522</v>
      </c>
      <c r="K1099" s="20">
        <v>103</v>
      </c>
      <c r="L1099" s="20">
        <v>6.6323245331616221</v>
      </c>
      <c r="M1099" s="19">
        <v>3</v>
      </c>
      <c r="N1099" s="20">
        <v>3.3707865168539324</v>
      </c>
      <c r="O1099" s="20">
        <v>931</v>
      </c>
      <c r="P1099" s="20">
        <v>79.849946409431936</v>
      </c>
      <c r="Q1099" s="20">
        <v>47.505880444480489</v>
      </c>
      <c r="R1099" s="19">
        <v>6</v>
      </c>
      <c r="S1099" s="20">
        <v>3.6809815950920246</v>
      </c>
      <c r="T1099" s="19">
        <v>10</v>
      </c>
      <c r="U1099" s="20">
        <v>10.416666666666668</v>
      </c>
      <c r="V1099" s="19">
        <v>7</v>
      </c>
      <c r="W1099" s="20">
        <v>9.3333333333333339</v>
      </c>
      <c r="X1099" s="19">
        <v>16</v>
      </c>
      <c r="Y1099" s="20">
        <v>9.5808383233532943</v>
      </c>
      <c r="Z1099" s="20">
        <v>35.57755775577558</v>
      </c>
      <c r="AA1099" s="20">
        <v>32.937293729372932</v>
      </c>
      <c r="AB1099" s="19">
        <v>249</v>
      </c>
      <c r="AC1099" s="20">
        <v>5.1929092805005208</v>
      </c>
      <c r="AD1099" s="20">
        <v>75.259026687598123</v>
      </c>
      <c r="AE1099" s="20">
        <v>60.915706488781076</v>
      </c>
      <c r="AF1099" s="20">
        <v>71.969696969696969</v>
      </c>
      <c r="AG1099" s="20">
        <v>67.933644709292963</v>
      </c>
      <c r="AH1099" s="20">
        <v>43.611546207205194</v>
      </c>
      <c r="AI1099" s="20">
        <v>27.366301185947638</v>
      </c>
      <c r="AJ1099" s="3">
        <v>444.62577377602702</v>
      </c>
      <c r="AK1099" s="6">
        <v>9</v>
      </c>
      <c r="AL1099" s="6">
        <v>11711</v>
      </c>
      <c r="AM1099" s="6">
        <v>0</v>
      </c>
      <c r="AN1099" s="6">
        <v>42</v>
      </c>
      <c r="AO1099" s="6">
        <v>5</v>
      </c>
      <c r="AP1099" s="6">
        <v>8</v>
      </c>
      <c r="AQ1099" s="6">
        <v>959</v>
      </c>
      <c r="AR1099" s="6">
        <v>184</v>
      </c>
      <c r="AS1099" s="6">
        <v>1.4501891551071879</v>
      </c>
      <c r="AT1099" s="6">
        <v>6</v>
      </c>
      <c r="AU1099" s="6">
        <v>0</v>
      </c>
      <c r="AV1099" s="6">
        <v>0</v>
      </c>
      <c r="AW1099" s="6">
        <v>3</v>
      </c>
      <c r="AX1099" s="6">
        <v>9</v>
      </c>
      <c r="AY1099" s="6">
        <v>11.972352505554184</v>
      </c>
      <c r="AZ1099" s="6">
        <v>47</v>
      </c>
      <c r="BA1099" s="6">
        <v>3.0638852672750976</v>
      </c>
      <c r="BB1099" s="6">
        <v>1370</v>
      </c>
      <c r="BC1099" s="6">
        <v>2176</v>
      </c>
      <c r="BD1099" s="6">
        <v>16.8381954654492</v>
      </c>
      <c r="BE1099" s="6">
        <v>4</v>
      </c>
      <c r="BF1099" s="6">
        <v>1.9801980198019802</v>
      </c>
      <c r="BG1099" s="6">
        <v>469</v>
      </c>
      <c r="BH1099" s="6">
        <v>7.2600619195046443</v>
      </c>
      <c r="BI1099" s="6">
        <v>1700</v>
      </c>
      <c r="BJ1099" s="6">
        <v>27.322404371584703</v>
      </c>
      <c r="BK1099" s="6">
        <v>200</v>
      </c>
    </row>
    <row r="1100" spans="1:63" x14ac:dyDescent="0.35">
      <c r="A1100" s="28">
        <v>1094</v>
      </c>
      <c r="C1100" s="18" t="s">
        <v>10</v>
      </c>
      <c r="D1100" s="15">
        <v>12643</v>
      </c>
      <c r="E1100" s="19">
        <v>204</v>
      </c>
      <c r="F1100" s="19">
        <v>997</v>
      </c>
      <c r="G1100" s="19">
        <v>670</v>
      </c>
      <c r="H1100" s="19">
        <v>6431</v>
      </c>
      <c r="I1100" s="19">
        <v>4544</v>
      </c>
      <c r="J1100" s="20">
        <v>50.21751166653484</v>
      </c>
      <c r="K1100" s="20">
        <v>193</v>
      </c>
      <c r="L1100" s="20">
        <v>7.7138289368505202</v>
      </c>
      <c r="M1100" s="19">
        <v>20</v>
      </c>
      <c r="N1100" s="20">
        <v>7.0175438596491224</v>
      </c>
      <c r="O1100" s="20">
        <v>732</v>
      </c>
      <c r="P1100" s="20">
        <v>80.219780219780219</v>
      </c>
      <c r="Q1100" s="20">
        <v>19.138010087116005</v>
      </c>
      <c r="R1100" s="19">
        <v>11</v>
      </c>
      <c r="S1100" s="20">
        <v>3.8596491228070176</v>
      </c>
      <c r="T1100" s="19">
        <v>13</v>
      </c>
      <c r="U1100" s="20">
        <v>8.3333333333333321</v>
      </c>
      <c r="V1100" s="19">
        <v>18</v>
      </c>
      <c r="W1100" s="20">
        <v>13.23529411764706</v>
      </c>
      <c r="X1100" s="19">
        <v>32</v>
      </c>
      <c r="Y1100" s="20">
        <v>11.307420494699647</v>
      </c>
      <c r="Z1100" s="20">
        <v>11.964066966108616</v>
      </c>
      <c r="AA1100" s="20">
        <v>72.519395671702739</v>
      </c>
      <c r="AB1100" s="19">
        <v>436</v>
      </c>
      <c r="AC1100" s="20">
        <v>9.0757701915070772</v>
      </c>
      <c r="AD1100" s="20">
        <v>76.702954898911358</v>
      </c>
      <c r="AE1100" s="20">
        <v>53.232418795332705</v>
      </c>
      <c r="AF1100" s="20">
        <v>51.660516605166052</v>
      </c>
      <c r="AG1100" s="20">
        <v>67.539170506912441</v>
      </c>
      <c r="AH1100" s="20">
        <v>21.192361434559849</v>
      </c>
      <c r="AI1100" s="20">
        <v>46.925943176525386</v>
      </c>
      <c r="AJ1100" s="3">
        <v>479.5241528478731</v>
      </c>
      <c r="AK1100" s="6">
        <v>8</v>
      </c>
      <c r="AL1100" s="6">
        <v>9998</v>
      </c>
      <c r="AM1100" s="6">
        <v>6</v>
      </c>
      <c r="AN1100" s="6">
        <v>1685</v>
      </c>
      <c r="AO1100" s="6">
        <v>122</v>
      </c>
      <c r="AP1100" s="6">
        <v>13</v>
      </c>
      <c r="AQ1100" s="6">
        <v>441</v>
      </c>
      <c r="AR1100" s="6">
        <v>1380</v>
      </c>
      <c r="AS1100" s="6">
        <v>11.244194573453923</v>
      </c>
      <c r="AT1100" s="6">
        <v>33</v>
      </c>
      <c r="AU1100" s="6">
        <v>15</v>
      </c>
      <c r="AV1100" s="6">
        <v>4</v>
      </c>
      <c r="AW1100" s="6">
        <v>106</v>
      </c>
      <c r="AX1100" s="6">
        <v>158</v>
      </c>
      <c r="AY1100" s="6">
        <v>27.231467473524962</v>
      </c>
      <c r="AZ1100" s="6">
        <v>54</v>
      </c>
      <c r="BA1100" s="6">
        <v>2.197802197802198</v>
      </c>
      <c r="BB1100" s="6">
        <v>982</v>
      </c>
      <c r="BC1100" s="6">
        <v>1049</v>
      </c>
      <c r="BD1100" s="6">
        <v>8.3725756245510414</v>
      </c>
      <c r="BE1100" s="6">
        <v>7</v>
      </c>
      <c r="BF1100" s="6">
        <v>1.0510510510510511</v>
      </c>
      <c r="BG1100" s="6">
        <v>399</v>
      </c>
      <c r="BH1100" s="6">
        <v>6.2451087807168566</v>
      </c>
      <c r="BI1100" s="6">
        <v>578</v>
      </c>
      <c r="BJ1100" s="6">
        <v>12.873051224944321</v>
      </c>
      <c r="BK1100" s="6">
        <v>670</v>
      </c>
    </row>
    <row r="1101" spans="1:63" x14ac:dyDescent="0.35">
      <c r="A1101" s="28">
        <v>1095</v>
      </c>
      <c r="C1101" s="18" t="s">
        <v>277</v>
      </c>
      <c r="D1101" s="15">
        <v>6165</v>
      </c>
      <c r="E1101" s="19">
        <v>109</v>
      </c>
      <c r="F1101" s="19">
        <v>408</v>
      </c>
      <c r="G1101" s="19">
        <v>914</v>
      </c>
      <c r="H1101" s="19">
        <v>4678</v>
      </c>
      <c r="I1101" s="19">
        <v>162</v>
      </c>
      <c r="J1101" s="20">
        <v>52.798053527980535</v>
      </c>
      <c r="K1101" s="20">
        <v>703</v>
      </c>
      <c r="L1101" s="20">
        <v>24.001365653806761</v>
      </c>
      <c r="M1101" s="19">
        <v>55</v>
      </c>
      <c r="N1101" s="20">
        <v>11.482254697286013</v>
      </c>
      <c r="O1101" s="20">
        <v>689</v>
      </c>
      <c r="P1101" s="20">
        <v>90.057636887608069</v>
      </c>
      <c r="Q1101" s="20">
        <v>25.57200538358008</v>
      </c>
      <c r="R1101" s="19">
        <v>127</v>
      </c>
      <c r="S1101" s="20">
        <v>28.603603603603606</v>
      </c>
      <c r="T1101" s="19">
        <v>41</v>
      </c>
      <c r="U1101" s="20">
        <v>22.404371584699454</v>
      </c>
      <c r="V1101" s="19">
        <v>59</v>
      </c>
      <c r="W1101" s="20">
        <v>23.046875</v>
      </c>
      <c r="X1101" s="19">
        <v>93</v>
      </c>
      <c r="Y1101" s="20">
        <v>21.379310344827587</v>
      </c>
      <c r="Z1101" s="20">
        <v>38.615327656423545</v>
      </c>
      <c r="AA1101" s="20">
        <v>16.586449463161792</v>
      </c>
      <c r="AB1101" s="19">
        <v>617</v>
      </c>
      <c r="AC1101" s="20">
        <v>17.177060133630288</v>
      </c>
      <c r="AD1101" s="20">
        <v>72.156505914467701</v>
      </c>
      <c r="AE1101" s="20">
        <v>48.845023099538011</v>
      </c>
      <c r="AF1101" s="20">
        <v>42.503438789546081</v>
      </c>
      <c r="AG1101" s="20">
        <v>63.74899003501212</v>
      </c>
      <c r="AH1101" s="20">
        <v>44.189283228949201</v>
      </c>
      <c r="AI1101" s="20">
        <v>15.935977731384829</v>
      </c>
      <c r="AJ1101" s="3">
        <v>478.43137254901961</v>
      </c>
      <c r="AK1101" s="6">
        <v>11</v>
      </c>
      <c r="AL1101" s="6">
        <v>3798</v>
      </c>
      <c r="AM1101" s="6">
        <v>5</v>
      </c>
      <c r="AN1101" s="6">
        <v>1905</v>
      </c>
      <c r="AO1101" s="6">
        <v>3</v>
      </c>
      <c r="AP1101" s="6">
        <v>5</v>
      </c>
      <c r="AQ1101" s="6">
        <v>174</v>
      </c>
      <c r="AR1101" s="6">
        <v>1316</v>
      </c>
      <c r="AS1101" s="6">
        <v>22.117647058823529</v>
      </c>
      <c r="AT1101" s="6">
        <v>177</v>
      </c>
      <c r="AU1101" s="6">
        <v>78</v>
      </c>
      <c r="AV1101" s="6">
        <v>0</v>
      </c>
      <c r="AW1101" s="6">
        <v>4</v>
      </c>
      <c r="AX1101" s="6">
        <v>259</v>
      </c>
      <c r="AY1101" s="6">
        <v>58.967719661660624</v>
      </c>
      <c r="AZ1101" s="6">
        <v>33</v>
      </c>
      <c r="BA1101" s="6">
        <v>1.1615628299894403</v>
      </c>
      <c r="BB1101" s="6">
        <v>36</v>
      </c>
      <c r="BC1101" s="6">
        <v>782</v>
      </c>
      <c r="BD1101" s="6">
        <v>12.932032412766661</v>
      </c>
      <c r="BE1101" s="6">
        <v>74</v>
      </c>
      <c r="BF1101" s="6">
        <v>8.2774049217002243</v>
      </c>
      <c r="BG1101" s="6">
        <v>577</v>
      </c>
      <c r="BH1101" s="6">
        <v>12.554395126196694</v>
      </c>
      <c r="BI1101" s="6">
        <v>70</v>
      </c>
      <c r="BJ1101" s="6">
        <v>44.025157232704402</v>
      </c>
      <c r="BK1101" s="6">
        <v>914</v>
      </c>
    </row>
    <row r="1102" spans="1:63" x14ac:dyDescent="0.35">
      <c r="A1102" s="28">
        <v>1096</v>
      </c>
      <c r="C1102" s="18" t="s">
        <v>1</v>
      </c>
      <c r="D1102" s="15">
        <v>10033</v>
      </c>
      <c r="E1102" s="19">
        <v>56</v>
      </c>
      <c r="F1102" s="19">
        <v>297</v>
      </c>
      <c r="G1102" s="19">
        <v>729</v>
      </c>
      <c r="H1102" s="19">
        <v>7844</v>
      </c>
      <c r="I1102" s="19">
        <v>1165</v>
      </c>
      <c r="J1102" s="20">
        <v>54.171234924748333</v>
      </c>
      <c r="K1102" s="20">
        <v>431</v>
      </c>
      <c r="L1102" s="20">
        <v>10.306073648971784</v>
      </c>
      <c r="M1102" s="19">
        <v>20</v>
      </c>
      <c r="N1102" s="20">
        <v>6.1162079510703364</v>
      </c>
      <c r="O1102" s="20">
        <v>553</v>
      </c>
      <c r="P1102" s="20">
        <v>83.876811594202891</v>
      </c>
      <c r="Q1102" s="20">
        <v>16.745030989527677</v>
      </c>
      <c r="R1102" s="19">
        <v>11</v>
      </c>
      <c r="S1102" s="20">
        <v>2.7295285359801489</v>
      </c>
      <c r="T1102" s="19">
        <v>33</v>
      </c>
      <c r="U1102" s="20">
        <v>16.336633663366339</v>
      </c>
      <c r="V1102" s="19">
        <v>41</v>
      </c>
      <c r="W1102" s="20">
        <v>20.812182741116754</v>
      </c>
      <c r="X1102" s="19">
        <v>77</v>
      </c>
      <c r="Y1102" s="20">
        <v>19.106699751861044</v>
      </c>
      <c r="Z1102" s="20">
        <v>37.5</v>
      </c>
      <c r="AA1102" s="20">
        <v>35.506889763779526</v>
      </c>
      <c r="AB1102" s="19">
        <v>513</v>
      </c>
      <c r="AC1102" s="20">
        <v>7.58090734446579</v>
      </c>
      <c r="AD1102" s="20">
        <v>82.326496206799661</v>
      </c>
      <c r="AE1102" s="20">
        <v>70.253014897138797</v>
      </c>
      <c r="AF1102" s="20">
        <v>66.708860759493675</v>
      </c>
      <c r="AG1102" s="20">
        <v>77.126571178018125</v>
      </c>
      <c r="AH1102" s="20">
        <v>31.984397854705023</v>
      </c>
      <c r="AI1102" s="20">
        <v>35.364862668616937</v>
      </c>
      <c r="AJ1102" s="3">
        <v>780.73684210526312</v>
      </c>
      <c r="AK1102" s="6">
        <v>45</v>
      </c>
      <c r="AL1102" s="6">
        <v>2462</v>
      </c>
      <c r="AM1102" s="6">
        <v>5125</v>
      </c>
      <c r="AN1102" s="6">
        <v>1161</v>
      </c>
      <c r="AO1102" s="6">
        <v>6</v>
      </c>
      <c r="AP1102" s="6">
        <v>80</v>
      </c>
      <c r="AQ1102" s="6">
        <v>787</v>
      </c>
      <c r="AR1102" s="6">
        <v>1116</v>
      </c>
      <c r="AS1102" s="6">
        <v>11.405212059274399</v>
      </c>
      <c r="AT1102" s="6">
        <v>17</v>
      </c>
      <c r="AU1102" s="6">
        <v>0</v>
      </c>
      <c r="AV1102" s="6">
        <v>3</v>
      </c>
      <c r="AW1102" s="6">
        <v>7</v>
      </c>
      <c r="AX1102" s="6">
        <v>27</v>
      </c>
      <c r="AY1102" s="6">
        <v>28.03573283473564</v>
      </c>
      <c r="AZ1102" s="6">
        <v>64</v>
      </c>
      <c r="BA1102" s="6">
        <v>1.5507632662951296</v>
      </c>
      <c r="BB1102" s="6">
        <v>160</v>
      </c>
      <c r="BC1102" s="6">
        <v>295</v>
      </c>
      <c r="BD1102" s="6">
        <v>2.9710947728875015</v>
      </c>
      <c r="BE1102" s="6">
        <v>10</v>
      </c>
      <c r="BF1102" s="6">
        <v>1.3736263736263736</v>
      </c>
      <c r="BG1102" s="6">
        <v>81</v>
      </c>
      <c r="BH1102" s="6">
        <v>1.0440835266821344</v>
      </c>
      <c r="BI1102" s="6">
        <v>193</v>
      </c>
      <c r="BJ1102" s="6">
        <v>16.70995670995671</v>
      </c>
      <c r="BK1102" s="6">
        <v>729</v>
      </c>
    </row>
    <row r="1103" spans="1:63" x14ac:dyDescent="0.35">
      <c r="A1103" s="28">
        <v>1097</v>
      </c>
      <c r="C1103" s="18" t="s">
        <v>7</v>
      </c>
      <c r="D1103" s="15">
        <v>45513</v>
      </c>
      <c r="E1103" s="19">
        <v>174</v>
      </c>
      <c r="F1103" s="19">
        <v>709</v>
      </c>
      <c r="G1103" s="19">
        <v>751</v>
      </c>
      <c r="H1103" s="19">
        <v>13884</v>
      </c>
      <c r="I1103" s="19">
        <v>30174</v>
      </c>
      <c r="J1103" s="20">
        <v>52.875002746468049</v>
      </c>
      <c r="K1103" s="20">
        <v>164</v>
      </c>
      <c r="L1103" s="20">
        <v>7.4107546317216446</v>
      </c>
      <c r="M1103" s="19">
        <v>8</v>
      </c>
      <c r="N1103" s="20">
        <v>2.2922636103151861</v>
      </c>
      <c r="O1103" s="20">
        <v>3376</v>
      </c>
      <c r="P1103" s="20">
        <v>78.425569695176094</v>
      </c>
      <c r="Q1103" s="20">
        <v>70.326472175933532</v>
      </c>
      <c r="R1103" s="19">
        <v>25</v>
      </c>
      <c r="S1103" s="20">
        <v>6.8306010928961758</v>
      </c>
      <c r="T1103" s="19">
        <v>29</v>
      </c>
      <c r="U1103" s="20">
        <v>16.666666666666664</v>
      </c>
      <c r="V1103" s="19">
        <v>31</v>
      </c>
      <c r="W1103" s="20">
        <v>15.897435897435896</v>
      </c>
      <c r="X1103" s="19">
        <v>60</v>
      </c>
      <c r="Y1103" s="20">
        <v>16.528925619834713</v>
      </c>
      <c r="Z1103" s="20">
        <v>30.387523629489603</v>
      </c>
      <c r="AA1103" s="20">
        <v>29.773156899810964</v>
      </c>
      <c r="AB1103" s="19">
        <v>632</v>
      </c>
      <c r="AC1103" s="20">
        <v>6.7862128207881458</v>
      </c>
      <c r="AD1103" s="20">
        <v>70.890216154721273</v>
      </c>
      <c r="AE1103" s="20">
        <v>50.775424992543996</v>
      </c>
      <c r="AF1103" s="20">
        <v>73.387096774193552</v>
      </c>
      <c r="AG1103" s="20">
        <v>60.249010554089708</v>
      </c>
      <c r="AH1103" s="20">
        <v>38.154496360648039</v>
      </c>
      <c r="AI1103" s="20">
        <v>29.65484855599906</v>
      </c>
      <c r="AJ1103" s="3">
        <v>385.2170974826829</v>
      </c>
      <c r="AK1103" s="6">
        <v>16</v>
      </c>
      <c r="AL1103" s="6">
        <v>42639</v>
      </c>
      <c r="AM1103" s="6">
        <v>0</v>
      </c>
      <c r="AN1103" s="6">
        <v>256</v>
      </c>
      <c r="AO1103" s="6">
        <v>4</v>
      </c>
      <c r="AP1103" s="6">
        <v>19</v>
      </c>
      <c r="AQ1103" s="6">
        <v>1393</v>
      </c>
      <c r="AR1103" s="6">
        <v>2059</v>
      </c>
      <c r="AS1103" s="6">
        <v>4.7062857142857144</v>
      </c>
      <c r="AT1103" s="6">
        <v>24</v>
      </c>
      <c r="AU1103" s="6">
        <v>0</v>
      </c>
      <c r="AV1103" s="6">
        <v>0</v>
      </c>
      <c r="AW1103" s="6">
        <v>7</v>
      </c>
      <c r="AX1103" s="6">
        <v>31</v>
      </c>
      <c r="AY1103" s="6">
        <v>12.146806971697893</v>
      </c>
      <c r="AZ1103" s="6">
        <v>53</v>
      </c>
      <c r="BA1103" s="6">
        <v>2.4334251606978876</v>
      </c>
      <c r="BB1103" s="6">
        <v>4883</v>
      </c>
      <c r="BC1103" s="6">
        <v>15365</v>
      </c>
      <c r="BD1103" s="6">
        <v>34.05816376291174</v>
      </c>
      <c r="BE1103" s="6">
        <v>22</v>
      </c>
      <c r="BF1103" s="6">
        <v>2.9333333333333331</v>
      </c>
      <c r="BG1103" s="6">
        <v>1418</v>
      </c>
      <c r="BH1103" s="6">
        <v>10.291022570578416</v>
      </c>
      <c r="BI1103" s="6">
        <v>13855</v>
      </c>
      <c r="BJ1103" s="6">
        <v>46.357948271823865</v>
      </c>
      <c r="BK1103" s="6">
        <v>751</v>
      </c>
    </row>
    <row r="1104" spans="1:63" x14ac:dyDescent="0.35">
      <c r="A1104" s="28">
        <v>1098</v>
      </c>
      <c r="C1104" s="18" t="s">
        <v>278</v>
      </c>
      <c r="D1104" s="15">
        <v>20815</v>
      </c>
      <c r="E1104" s="19">
        <v>436</v>
      </c>
      <c r="F1104" s="19">
        <v>1113</v>
      </c>
      <c r="G1104" s="19">
        <v>3134</v>
      </c>
      <c r="H1104" s="19">
        <v>14549</v>
      </c>
      <c r="I1104" s="19">
        <v>2029</v>
      </c>
      <c r="J1104" s="20">
        <v>52.644727360076871</v>
      </c>
      <c r="K1104" s="20">
        <v>325</v>
      </c>
      <c r="L1104" s="20">
        <v>3.8982847547079285</v>
      </c>
      <c r="M1104" s="19">
        <v>13</v>
      </c>
      <c r="N1104" s="20">
        <v>0.88676671214188274</v>
      </c>
      <c r="O1104" s="20">
        <v>758</v>
      </c>
      <c r="P1104" s="20">
        <v>85.845347313237212</v>
      </c>
      <c r="Q1104" s="20">
        <v>10.92547006756403</v>
      </c>
      <c r="R1104" s="19">
        <v>45</v>
      </c>
      <c r="S1104" s="20">
        <v>2.0930232558139537</v>
      </c>
      <c r="T1104" s="19">
        <v>78</v>
      </c>
      <c r="U1104" s="20">
        <v>7.202216066481995</v>
      </c>
      <c r="V1104" s="19">
        <v>65</v>
      </c>
      <c r="W1104" s="20">
        <v>6.1378659112370162</v>
      </c>
      <c r="X1104" s="19">
        <v>144</v>
      </c>
      <c r="Y1104" s="20">
        <v>6.6821345707656619</v>
      </c>
      <c r="Z1104" s="20">
        <v>12.944316389663957</v>
      </c>
      <c r="AA1104" s="20">
        <v>68.700715758825666</v>
      </c>
      <c r="AB1104" s="19">
        <v>966</v>
      </c>
      <c r="AC1104" s="20">
        <v>7.6990515661114216</v>
      </c>
      <c r="AD1104" s="20">
        <v>81.525804038893043</v>
      </c>
      <c r="AE1104" s="20">
        <v>66.785851104584353</v>
      </c>
      <c r="AF1104" s="20">
        <v>57.377049180327866</v>
      </c>
      <c r="AG1104" s="20">
        <v>75.680285293433599</v>
      </c>
      <c r="AH1104" s="20">
        <v>18.166695850113815</v>
      </c>
      <c r="AI1104" s="20">
        <v>48.765540185606724</v>
      </c>
      <c r="AJ1104" s="3">
        <v>680.24737631184405</v>
      </c>
      <c r="AK1104" s="6">
        <v>1657</v>
      </c>
      <c r="AL1104" s="6">
        <v>6798</v>
      </c>
      <c r="AM1104" s="6">
        <v>52</v>
      </c>
      <c r="AN1104" s="6">
        <v>17</v>
      </c>
      <c r="AO1104" s="6">
        <v>16</v>
      </c>
      <c r="AP1104" s="6">
        <v>93</v>
      </c>
      <c r="AQ1104" s="6">
        <v>11351</v>
      </c>
      <c r="AR1104" s="6">
        <v>3491</v>
      </c>
      <c r="AS1104" s="6">
        <v>17.253138282099435</v>
      </c>
      <c r="AT1104" s="6">
        <v>46</v>
      </c>
      <c r="AU1104" s="6">
        <v>0</v>
      </c>
      <c r="AV1104" s="6">
        <v>72</v>
      </c>
      <c r="AW1104" s="6">
        <v>66</v>
      </c>
      <c r="AX1104" s="6">
        <v>184</v>
      </c>
      <c r="AY1104" s="6">
        <v>25.581974976322218</v>
      </c>
      <c r="AZ1104" s="6">
        <v>56</v>
      </c>
      <c r="BA1104" s="6">
        <v>0.67771995643228855</v>
      </c>
      <c r="BB1104" s="6">
        <v>282</v>
      </c>
      <c r="BC1104" s="6">
        <v>2662</v>
      </c>
      <c r="BD1104" s="6">
        <v>12.8518321826872</v>
      </c>
      <c r="BE1104" s="6">
        <v>248</v>
      </c>
      <c r="BF1104" s="6">
        <v>7.9665917121747505</v>
      </c>
      <c r="BG1104" s="6">
        <v>1669</v>
      </c>
      <c r="BH1104" s="6">
        <v>11.517493616727624</v>
      </c>
      <c r="BI1104" s="6">
        <v>575</v>
      </c>
      <c r="BJ1104" s="6">
        <v>28.493557978196232</v>
      </c>
      <c r="BK1104" s="6">
        <v>3134</v>
      </c>
    </row>
    <row r="1105" spans="1:63" x14ac:dyDescent="0.35">
      <c r="A1105" s="28">
        <v>1099</v>
      </c>
      <c r="C1105" s="18" t="s">
        <v>23</v>
      </c>
      <c r="D1105" s="15">
        <v>160659</v>
      </c>
      <c r="E1105" s="19">
        <v>5045</v>
      </c>
      <c r="F1105" s="19">
        <v>12384</v>
      </c>
      <c r="G1105" s="19">
        <v>16972</v>
      </c>
      <c r="H1105" s="19">
        <v>122657</v>
      </c>
      <c r="I1105" s="19">
        <v>8649</v>
      </c>
      <c r="J1105" s="20">
        <v>45.595951674042539</v>
      </c>
      <c r="K1105" s="20">
        <v>2943</v>
      </c>
      <c r="L1105" s="20">
        <v>2.9258835810508526</v>
      </c>
      <c r="M1105" s="19">
        <v>344</v>
      </c>
      <c r="N1105" s="20">
        <v>6.3916759568933488</v>
      </c>
      <c r="O1105" s="20">
        <v>2505</v>
      </c>
      <c r="P1105" s="20">
        <v>80.351437699680503</v>
      </c>
      <c r="Q1105" s="20">
        <v>6.0909673643432454</v>
      </c>
      <c r="R1105" s="19">
        <v>260</v>
      </c>
      <c r="S1105" s="20">
        <v>2.1439762513399852</v>
      </c>
      <c r="T1105" s="19">
        <v>260</v>
      </c>
      <c r="U1105" s="20">
        <v>3.2504063007875983</v>
      </c>
      <c r="V1105" s="19">
        <v>701</v>
      </c>
      <c r="W1105" s="20">
        <v>17.198233562315995</v>
      </c>
      <c r="X1105" s="19">
        <v>965</v>
      </c>
      <c r="Y1105" s="20">
        <v>7.9930423258510723</v>
      </c>
      <c r="Z1105" s="20">
        <v>19.285880885499591</v>
      </c>
      <c r="AA1105" s="20">
        <v>65.38114409142996</v>
      </c>
      <c r="AB1105" s="19">
        <v>9106</v>
      </c>
      <c r="AC1105" s="20">
        <v>8.0731244569746625</v>
      </c>
      <c r="AD1105" s="20">
        <v>89.032671560025022</v>
      </c>
      <c r="AE1105" s="20">
        <v>64.389226573501361</v>
      </c>
      <c r="AF1105" s="20">
        <v>64.466162051675141</v>
      </c>
      <c r="AG1105" s="20">
        <v>83.492899313866289</v>
      </c>
      <c r="AH1105" s="20">
        <v>32.02271476852944</v>
      </c>
      <c r="AI1105" s="20">
        <v>37.781969661243423</v>
      </c>
      <c r="AJ1105" s="3">
        <v>765.46375681995323</v>
      </c>
      <c r="AK1105" s="6">
        <v>425</v>
      </c>
      <c r="AL1105" s="6">
        <v>30297</v>
      </c>
      <c r="AM1105" s="6">
        <v>76544</v>
      </c>
      <c r="AN1105" s="6">
        <v>5410</v>
      </c>
      <c r="AO1105" s="6">
        <v>91</v>
      </c>
      <c r="AP1105" s="6">
        <v>38551</v>
      </c>
      <c r="AQ1105" s="6">
        <v>5223</v>
      </c>
      <c r="AR1105" s="6">
        <v>49985</v>
      </c>
      <c r="AS1105" s="6">
        <v>32.030168657405035</v>
      </c>
      <c r="AT1105" s="6">
        <v>963</v>
      </c>
      <c r="AU1105" s="6">
        <v>43</v>
      </c>
      <c r="AV1105" s="6">
        <v>728</v>
      </c>
      <c r="AW1105" s="6">
        <v>3673</v>
      </c>
      <c r="AX1105" s="6">
        <v>5407</v>
      </c>
      <c r="AY1105" s="6">
        <v>49.178674631033878</v>
      </c>
      <c r="AZ1105" s="6">
        <v>422</v>
      </c>
      <c r="BA1105" s="6">
        <v>0.42530461687310406</v>
      </c>
      <c r="BB1105" s="6">
        <v>1170</v>
      </c>
      <c r="BC1105" s="6">
        <v>7556</v>
      </c>
      <c r="BD1105" s="6">
        <v>4.7352852702296202</v>
      </c>
      <c r="BE1105" s="6">
        <v>224</v>
      </c>
      <c r="BF1105" s="6">
        <v>1.3292979645124918</v>
      </c>
      <c r="BG1105" s="6">
        <v>4568</v>
      </c>
      <c r="BH1105" s="6">
        <v>3.7470264949552945</v>
      </c>
      <c r="BI1105" s="6">
        <v>1286</v>
      </c>
      <c r="BJ1105" s="6">
        <v>14.960446719404374</v>
      </c>
      <c r="BK1105" s="6">
        <v>16972</v>
      </c>
    </row>
    <row r="1106" spans="1:63" x14ac:dyDescent="0.35">
      <c r="A1106" s="28">
        <v>1100</v>
      </c>
      <c r="C1106" s="18" t="s">
        <v>19</v>
      </c>
      <c r="D1106" s="15">
        <v>16970</v>
      </c>
      <c r="E1106" s="19">
        <v>301</v>
      </c>
      <c r="F1106" s="19">
        <v>805</v>
      </c>
      <c r="G1106" s="19">
        <v>3917</v>
      </c>
      <c r="H1106" s="19">
        <v>11080</v>
      </c>
      <c r="I1106" s="19">
        <v>1164</v>
      </c>
      <c r="J1106" s="20">
        <v>56.075427224513852</v>
      </c>
      <c r="K1106" s="20">
        <v>358</v>
      </c>
      <c r="L1106" s="20">
        <v>4.178338001867413</v>
      </c>
      <c r="M1106" s="19">
        <v>18</v>
      </c>
      <c r="N1106" s="20">
        <v>0.96</v>
      </c>
      <c r="O1106" s="20">
        <v>475</v>
      </c>
      <c r="P1106" s="20">
        <v>87.733887733887741</v>
      </c>
      <c r="Q1106" s="20">
        <v>4.9450196128866306</v>
      </c>
      <c r="R1106" s="19">
        <v>48</v>
      </c>
      <c r="S1106" s="20">
        <v>1.9851116625310175</v>
      </c>
      <c r="T1106" s="19">
        <v>86</v>
      </c>
      <c r="U1106" s="20">
        <v>7.1192052980132452</v>
      </c>
      <c r="V1106" s="19">
        <v>79</v>
      </c>
      <c r="W1106" s="20">
        <v>6.4754098360655741</v>
      </c>
      <c r="X1106" s="19">
        <v>159</v>
      </c>
      <c r="Y1106" s="20">
        <v>6.6002490660024904</v>
      </c>
      <c r="Z1106" s="20">
        <v>12.29023871425195</v>
      </c>
      <c r="AA1106" s="20">
        <v>73.552351689907823</v>
      </c>
      <c r="AB1106" s="19">
        <v>1180</v>
      </c>
      <c r="AC1106" s="20">
        <v>11.511072090527753</v>
      </c>
      <c r="AD1106" s="20">
        <v>83.460949464012245</v>
      </c>
      <c r="AE1106" s="20">
        <v>62.953769779708345</v>
      </c>
      <c r="AF1106" s="20">
        <v>43.951612903225808</v>
      </c>
      <c r="AG1106" s="20">
        <v>77.114153234709647</v>
      </c>
      <c r="AH1106" s="20">
        <v>22.340425531914892</v>
      </c>
      <c r="AI1106" s="20">
        <v>42.788353863381865</v>
      </c>
      <c r="AJ1106" s="3">
        <v>585.43531326281527</v>
      </c>
      <c r="AK1106" s="6">
        <v>1750</v>
      </c>
      <c r="AL1106" s="6">
        <v>9405</v>
      </c>
      <c r="AM1106" s="6">
        <v>372</v>
      </c>
      <c r="AN1106" s="6">
        <v>2929</v>
      </c>
      <c r="AO1106" s="6">
        <v>16</v>
      </c>
      <c r="AP1106" s="6">
        <v>39</v>
      </c>
      <c r="AQ1106" s="6">
        <v>1648</v>
      </c>
      <c r="AR1106" s="6">
        <v>4942</v>
      </c>
      <c r="AS1106" s="6">
        <v>29.805198721428138</v>
      </c>
      <c r="AT1106" s="6">
        <v>83</v>
      </c>
      <c r="AU1106" s="6">
        <v>4</v>
      </c>
      <c r="AV1106" s="6">
        <v>183</v>
      </c>
      <c r="AW1106" s="6">
        <v>25</v>
      </c>
      <c r="AX1106" s="6">
        <v>295</v>
      </c>
      <c r="AY1106" s="6">
        <v>37.779419915019396</v>
      </c>
      <c r="AZ1106" s="6">
        <v>29</v>
      </c>
      <c r="BA1106" s="6">
        <v>0.34214252005663048</v>
      </c>
      <c r="BB1106" s="6">
        <v>182</v>
      </c>
      <c r="BC1106" s="6">
        <v>1010</v>
      </c>
      <c r="BD1106" s="6">
        <v>5.9795157184299335</v>
      </c>
      <c r="BE1106" s="6">
        <v>66</v>
      </c>
      <c r="BF1106" s="6">
        <v>1.6936104695919936</v>
      </c>
      <c r="BG1106" s="6">
        <v>521</v>
      </c>
      <c r="BH1106" s="6">
        <v>4.7204856392135541</v>
      </c>
      <c r="BI1106" s="6">
        <v>271</v>
      </c>
      <c r="BJ1106" s="6">
        <v>23.503902862098872</v>
      </c>
      <c r="BK1106" s="6">
        <v>3917</v>
      </c>
    </row>
    <row r="1107" spans="1:63" x14ac:dyDescent="0.35">
      <c r="A1107" s="28">
        <v>1101</v>
      </c>
      <c r="C1107" s="18" t="s">
        <v>12</v>
      </c>
      <c r="D1107" s="15">
        <v>15717</v>
      </c>
      <c r="E1107" s="19">
        <v>428</v>
      </c>
      <c r="F1107" s="19">
        <v>1671</v>
      </c>
      <c r="G1107" s="19">
        <v>1724</v>
      </c>
      <c r="H1107" s="19">
        <v>11577</v>
      </c>
      <c r="I1107" s="19">
        <v>747</v>
      </c>
      <c r="J1107" s="20">
        <v>45.32671629445823</v>
      </c>
      <c r="K1107" s="20">
        <v>815</v>
      </c>
      <c r="L1107" s="20">
        <v>9.160391143081938</v>
      </c>
      <c r="M1107" s="19">
        <v>59</v>
      </c>
      <c r="N1107" s="20">
        <v>8.5383502170766992</v>
      </c>
      <c r="O1107" s="20">
        <v>561</v>
      </c>
      <c r="P1107" s="20">
        <v>79.569892473118273</v>
      </c>
      <c r="Q1107" s="20">
        <v>13.082911344569572</v>
      </c>
      <c r="R1107" s="19">
        <v>175</v>
      </c>
      <c r="S1107" s="20">
        <v>20.25462962962963</v>
      </c>
      <c r="T1107" s="19">
        <v>141</v>
      </c>
      <c r="U1107" s="20">
        <v>29.936305732484076</v>
      </c>
      <c r="V1107" s="19">
        <v>100</v>
      </c>
      <c r="W1107" s="20">
        <v>25.97402597402597</v>
      </c>
      <c r="X1107" s="19">
        <v>240</v>
      </c>
      <c r="Y1107" s="20">
        <v>28.53745541022592</v>
      </c>
      <c r="Z1107" s="20">
        <v>15.990259740259742</v>
      </c>
      <c r="AA1107" s="20">
        <v>52.284322820037112</v>
      </c>
      <c r="AB1107" s="19">
        <v>1737</v>
      </c>
      <c r="AC1107" s="20">
        <v>20.93527781125708</v>
      </c>
      <c r="AD1107" s="20">
        <v>59.971733668341706</v>
      </c>
      <c r="AE1107" s="20">
        <v>45.465161541455821</v>
      </c>
      <c r="AF1107" s="20">
        <v>40.493299669838805</v>
      </c>
      <c r="AG1107" s="20">
        <v>65.373280943025534</v>
      </c>
      <c r="AH1107" s="20">
        <v>29.306869282059232</v>
      </c>
      <c r="AI1107" s="20">
        <v>47.07706621181579</v>
      </c>
      <c r="AJ1107" s="3">
        <v>468.70056497175142</v>
      </c>
      <c r="AK1107" s="6">
        <v>12</v>
      </c>
      <c r="AL1107" s="6">
        <v>1919</v>
      </c>
      <c r="AM1107" s="6">
        <v>7</v>
      </c>
      <c r="AN1107" s="6">
        <v>5428</v>
      </c>
      <c r="AO1107" s="6">
        <v>13</v>
      </c>
      <c r="AP1107" s="6">
        <v>1608</v>
      </c>
      <c r="AQ1107" s="6">
        <v>4908</v>
      </c>
      <c r="AR1107" s="6">
        <v>7329</v>
      </c>
      <c r="AS1107" s="6">
        <v>47.80821917808219</v>
      </c>
      <c r="AT1107" s="6">
        <v>68</v>
      </c>
      <c r="AU1107" s="6">
        <v>116</v>
      </c>
      <c r="AV1107" s="6">
        <v>28</v>
      </c>
      <c r="AW1107" s="6">
        <v>406</v>
      </c>
      <c r="AX1107" s="6">
        <v>618</v>
      </c>
      <c r="AY1107" s="6">
        <v>66.38683680322363</v>
      </c>
      <c r="AZ1107" s="6">
        <v>184</v>
      </c>
      <c r="BA1107" s="6">
        <v>2.1059860363969327</v>
      </c>
      <c r="BB1107" s="6">
        <v>128</v>
      </c>
      <c r="BC1107" s="6">
        <v>2906</v>
      </c>
      <c r="BD1107" s="6">
        <v>18.671292726805451</v>
      </c>
      <c r="BE1107" s="6">
        <v>138</v>
      </c>
      <c r="BF1107" s="6">
        <v>8.117647058823529</v>
      </c>
      <c r="BG1107" s="6">
        <v>2288</v>
      </c>
      <c r="BH1107" s="6">
        <v>19.975554391478958</v>
      </c>
      <c r="BI1107" s="6">
        <v>292</v>
      </c>
      <c r="BJ1107" s="6">
        <v>39.142091152815013</v>
      </c>
      <c r="BK1107" s="6">
        <v>1724</v>
      </c>
    </row>
    <row r="1108" spans="1:63" x14ac:dyDescent="0.35">
      <c r="A1108" s="28">
        <v>1102</v>
      </c>
      <c r="C1108" s="18" t="s">
        <v>13</v>
      </c>
      <c r="D1108" s="15">
        <v>17639</v>
      </c>
      <c r="E1108" s="19">
        <v>356</v>
      </c>
      <c r="F1108" s="19">
        <v>1578</v>
      </c>
      <c r="G1108" s="19">
        <v>2290</v>
      </c>
      <c r="H1108" s="19">
        <v>12528</v>
      </c>
      <c r="I1108" s="19">
        <v>1245</v>
      </c>
      <c r="J1108" s="20">
        <v>48.874652758092864</v>
      </c>
      <c r="K1108" s="20">
        <v>655</v>
      </c>
      <c r="L1108" s="20">
        <v>8.6731991525423719</v>
      </c>
      <c r="M1108" s="19">
        <v>155</v>
      </c>
      <c r="N1108" s="20">
        <v>15.151515151515152</v>
      </c>
      <c r="O1108" s="20">
        <v>891</v>
      </c>
      <c r="P1108" s="20">
        <v>86.659192825112115</v>
      </c>
      <c r="Q1108" s="20">
        <v>40.949045006939393</v>
      </c>
      <c r="R1108" s="19">
        <v>315</v>
      </c>
      <c r="S1108" s="20">
        <v>24.305555555555554</v>
      </c>
      <c r="T1108" s="19">
        <v>171</v>
      </c>
      <c r="U1108" s="20">
        <v>26.84458398744113</v>
      </c>
      <c r="V1108" s="19">
        <v>212</v>
      </c>
      <c r="W1108" s="20">
        <v>32.970451010886471</v>
      </c>
      <c r="X1108" s="19">
        <v>386</v>
      </c>
      <c r="Y1108" s="20">
        <v>30.179827990617667</v>
      </c>
      <c r="Z1108" s="20">
        <v>21.116639027086791</v>
      </c>
      <c r="AA1108" s="20">
        <v>19.402985074626866</v>
      </c>
      <c r="AB1108" s="19">
        <v>1044</v>
      </c>
      <c r="AC1108" s="20">
        <v>17.543270038648966</v>
      </c>
      <c r="AD1108" s="20">
        <v>45.790135092679861</v>
      </c>
      <c r="AE1108" s="20">
        <v>22.572614107883819</v>
      </c>
      <c r="AF1108" s="20">
        <v>18.37982422621322</v>
      </c>
      <c r="AG1108" s="20">
        <v>39.180430692034292</v>
      </c>
      <c r="AH1108" s="20">
        <v>45.699263932702415</v>
      </c>
      <c r="AI1108" s="20">
        <v>23.09148264984227</v>
      </c>
      <c r="AJ1108" s="3">
        <v>341.55179204411183</v>
      </c>
      <c r="AK1108" s="6">
        <v>0</v>
      </c>
      <c r="AL1108" s="6">
        <v>12182</v>
      </c>
      <c r="AM1108" s="6">
        <v>8</v>
      </c>
      <c r="AN1108" s="6">
        <v>4485</v>
      </c>
      <c r="AO1108" s="6">
        <v>25</v>
      </c>
      <c r="AP1108" s="6">
        <v>38</v>
      </c>
      <c r="AQ1108" s="6">
        <v>370</v>
      </c>
      <c r="AR1108" s="6">
        <v>4596</v>
      </c>
      <c r="AS1108" s="6">
        <v>26.696096654275092</v>
      </c>
      <c r="AT1108" s="6">
        <v>45</v>
      </c>
      <c r="AU1108" s="6">
        <v>2729</v>
      </c>
      <c r="AV1108" s="6">
        <v>0</v>
      </c>
      <c r="AW1108" s="6">
        <v>16</v>
      </c>
      <c r="AX1108" s="6">
        <v>2790</v>
      </c>
      <c r="AY1108" s="6">
        <v>48.934537512543535</v>
      </c>
      <c r="AZ1108" s="6">
        <v>412</v>
      </c>
      <c r="BA1108" s="6">
        <v>5.5834123865022356</v>
      </c>
      <c r="BB1108" s="6">
        <v>80</v>
      </c>
      <c r="BC1108" s="6">
        <v>5530</v>
      </c>
      <c r="BD1108" s="6">
        <v>31.650641025641026</v>
      </c>
      <c r="BE1108" s="6">
        <v>285</v>
      </c>
      <c r="BF1108" s="6">
        <v>12.538495380554334</v>
      </c>
      <c r="BG1108" s="6">
        <v>4033</v>
      </c>
      <c r="BH1108" s="6">
        <v>32.503223726627986</v>
      </c>
      <c r="BI1108" s="6">
        <v>876</v>
      </c>
      <c r="BJ1108" s="6">
        <v>70.873786407766985</v>
      </c>
      <c r="BK1108" s="6">
        <v>2290</v>
      </c>
    </row>
    <row r="1109" spans="1:63" x14ac:dyDescent="0.35">
      <c r="A1109" s="28">
        <v>1103</v>
      </c>
      <c r="C1109" s="18" t="s">
        <v>4</v>
      </c>
      <c r="D1109" s="15">
        <v>62955</v>
      </c>
      <c r="E1109" s="19">
        <v>156</v>
      </c>
      <c r="F1109" s="19">
        <v>491</v>
      </c>
      <c r="G1109" s="19">
        <v>819</v>
      </c>
      <c r="H1109" s="19">
        <v>19237</v>
      </c>
      <c r="I1109" s="19">
        <v>42401</v>
      </c>
      <c r="J1109" s="20">
        <v>50.903025970931616</v>
      </c>
      <c r="K1109" s="20">
        <v>210</v>
      </c>
      <c r="L1109" s="20">
        <v>5.0047664442326019</v>
      </c>
      <c r="M1109" s="19">
        <v>13</v>
      </c>
      <c r="N1109" s="20">
        <v>3.7681159420289858</v>
      </c>
      <c r="O1109" s="20">
        <v>3876</v>
      </c>
      <c r="P1109" s="20">
        <v>77.351198144808038</v>
      </c>
      <c r="Q1109" s="20">
        <v>69.666359005913918</v>
      </c>
      <c r="R1109" s="19">
        <v>61</v>
      </c>
      <c r="S1109" s="20">
        <v>10.049423393739703</v>
      </c>
      <c r="T1109" s="19">
        <v>41</v>
      </c>
      <c r="U1109" s="20">
        <v>11.74785100286533</v>
      </c>
      <c r="V1109" s="19">
        <v>35</v>
      </c>
      <c r="W1109" s="20">
        <v>13.888888888888889</v>
      </c>
      <c r="X1109" s="19">
        <v>82</v>
      </c>
      <c r="Y1109" s="20">
        <v>13.666666666666666</v>
      </c>
      <c r="Z1109" s="20">
        <v>33.300419649469262</v>
      </c>
      <c r="AA1109" s="20">
        <v>35.917057516662553</v>
      </c>
      <c r="AB1109" s="19">
        <v>738</v>
      </c>
      <c r="AC1109" s="20">
        <v>5.2344137882119304</v>
      </c>
      <c r="AD1109" s="20">
        <v>76.84811497194606</v>
      </c>
      <c r="AE1109" s="20">
        <v>56.853477380148554</v>
      </c>
      <c r="AF1109" s="20">
        <v>79.357175192394749</v>
      </c>
      <c r="AG1109" s="20">
        <v>66.315986055776889</v>
      </c>
      <c r="AH1109" s="20">
        <v>36.976708783680927</v>
      </c>
      <c r="AI1109" s="20">
        <v>29.220581519257117</v>
      </c>
      <c r="AJ1109" s="3">
        <v>417.56033578174186</v>
      </c>
      <c r="AK1109" s="6">
        <v>113</v>
      </c>
      <c r="AL1109" s="6">
        <v>57005</v>
      </c>
      <c r="AM1109" s="6">
        <v>35</v>
      </c>
      <c r="AN1109" s="6">
        <v>41</v>
      </c>
      <c r="AO1109" s="6">
        <v>57</v>
      </c>
      <c r="AP1109" s="6">
        <v>52</v>
      </c>
      <c r="AQ1109" s="6">
        <v>3677</v>
      </c>
      <c r="AR1109" s="6">
        <v>3026</v>
      </c>
      <c r="AS1109" s="6">
        <v>5.0513312745179864</v>
      </c>
      <c r="AT1109" s="6">
        <v>30</v>
      </c>
      <c r="AU1109" s="6">
        <v>0</v>
      </c>
      <c r="AV1109" s="6">
        <v>21</v>
      </c>
      <c r="AW1109" s="6">
        <v>61</v>
      </c>
      <c r="AX1109" s="6">
        <v>112</v>
      </c>
      <c r="AY1109" s="6">
        <v>10.619453688297282</v>
      </c>
      <c r="AZ1109" s="6">
        <v>27</v>
      </c>
      <c r="BA1109" s="6">
        <v>0.65422825296825782</v>
      </c>
      <c r="BB1109" s="6">
        <v>8885</v>
      </c>
      <c r="BC1109" s="6">
        <v>12753</v>
      </c>
      <c r="BD1109" s="6">
        <v>20.523342828175544</v>
      </c>
      <c r="BE1109" s="6">
        <v>50</v>
      </c>
      <c r="BF1109" s="6">
        <v>6.1349693251533743</v>
      </c>
      <c r="BG1109" s="6">
        <v>776</v>
      </c>
      <c r="BH1109" s="6">
        <v>4.0696454793371091</v>
      </c>
      <c r="BI1109" s="6">
        <v>11874</v>
      </c>
      <c r="BJ1109" s="6">
        <v>28.427781368957838</v>
      </c>
      <c r="BK1109" s="6">
        <v>819</v>
      </c>
    </row>
    <row r="1110" spans="1:63" x14ac:dyDescent="0.35">
      <c r="A1110" s="28">
        <v>1104</v>
      </c>
      <c r="C1110" s="18" t="s">
        <v>279</v>
      </c>
      <c r="D1110" s="15">
        <v>14059</v>
      </c>
      <c r="E1110" s="19">
        <v>264</v>
      </c>
      <c r="F1110" s="19">
        <v>1069</v>
      </c>
      <c r="G1110" s="19">
        <v>2581</v>
      </c>
      <c r="H1110" s="19">
        <v>10069</v>
      </c>
      <c r="I1110" s="19">
        <v>343</v>
      </c>
      <c r="J1110" s="20">
        <v>54.441994451952489</v>
      </c>
      <c r="K1110" s="20">
        <v>309</v>
      </c>
      <c r="L1110" s="20">
        <v>3.9453524004085807</v>
      </c>
      <c r="M1110" s="19">
        <v>19</v>
      </c>
      <c r="N1110" s="20">
        <v>1.5163607342378291</v>
      </c>
      <c r="O1110" s="20">
        <v>416</v>
      </c>
      <c r="P1110" s="20">
        <v>89.498806682577566</v>
      </c>
      <c r="Q1110" s="20">
        <v>3.5349883506065716</v>
      </c>
      <c r="R1110" s="19">
        <v>83</v>
      </c>
      <c r="S1110" s="20">
        <v>4.6707934721440632</v>
      </c>
      <c r="T1110" s="19">
        <v>128</v>
      </c>
      <c r="U1110" s="20">
        <v>15.744157441574416</v>
      </c>
      <c r="V1110" s="19">
        <v>135</v>
      </c>
      <c r="W1110" s="20">
        <v>14.547413793103448</v>
      </c>
      <c r="X1110" s="19">
        <v>262</v>
      </c>
      <c r="Y1110" s="20">
        <v>15.014326647564468</v>
      </c>
      <c r="Z1110" s="20">
        <v>24.980524539080758</v>
      </c>
      <c r="AA1110" s="20">
        <v>48.143339392365618</v>
      </c>
      <c r="AB1110" s="19">
        <v>862</v>
      </c>
      <c r="AC1110" s="20">
        <v>10.396815824387891</v>
      </c>
      <c r="AD1110" s="20">
        <v>76.874435411020784</v>
      </c>
      <c r="AE1110" s="20">
        <v>53.786929274843331</v>
      </c>
      <c r="AF1110" s="20">
        <v>52.62339681305869</v>
      </c>
      <c r="AG1110" s="20">
        <v>68.838127467569095</v>
      </c>
      <c r="AH1110" s="20">
        <v>37.395476353666893</v>
      </c>
      <c r="AI1110" s="20">
        <v>32.392049348869087</v>
      </c>
      <c r="AJ1110" s="3">
        <v>468.84222474460842</v>
      </c>
      <c r="AK1110" s="6">
        <v>565</v>
      </c>
      <c r="AL1110" s="6">
        <v>7079</v>
      </c>
      <c r="AM1110" s="6">
        <v>4</v>
      </c>
      <c r="AN1110" s="6">
        <v>15</v>
      </c>
      <c r="AO1110" s="6">
        <v>4</v>
      </c>
      <c r="AP1110" s="6">
        <v>12</v>
      </c>
      <c r="AQ1110" s="6">
        <v>6000</v>
      </c>
      <c r="AR1110" s="6">
        <v>4054</v>
      </c>
      <c r="AS1110" s="6">
        <v>30.255989252929322</v>
      </c>
      <c r="AT1110" s="6">
        <v>47</v>
      </c>
      <c r="AU1110" s="6">
        <v>0</v>
      </c>
      <c r="AV1110" s="6">
        <v>66</v>
      </c>
      <c r="AW1110" s="6">
        <v>42</v>
      </c>
      <c r="AX1110" s="6">
        <v>155</v>
      </c>
      <c r="AY1110" s="6">
        <v>63.158674868450305</v>
      </c>
      <c r="AZ1110" s="6">
        <v>40</v>
      </c>
      <c r="BA1110" s="6">
        <v>0.51759834368530022</v>
      </c>
      <c r="BB1110" s="6">
        <v>22</v>
      </c>
      <c r="BC1110" s="6">
        <v>3475</v>
      </c>
      <c r="BD1110" s="6">
        <v>24.922900380119057</v>
      </c>
      <c r="BE1110" s="6">
        <v>446</v>
      </c>
      <c r="BF1110" s="6">
        <v>17.43549648162627</v>
      </c>
      <c r="BG1110" s="6">
        <v>2619</v>
      </c>
      <c r="BH1110" s="6">
        <v>26.250375864488323</v>
      </c>
      <c r="BI1110" s="6">
        <v>216</v>
      </c>
      <c r="BJ1110" s="6">
        <v>63.529411764705877</v>
      </c>
      <c r="BK1110" s="6">
        <v>2581</v>
      </c>
    </row>
    <row r="1111" spans="1:63" x14ac:dyDescent="0.35">
      <c r="A1111" s="28">
        <v>1105</v>
      </c>
      <c r="C1111" s="18" t="s">
        <v>15</v>
      </c>
      <c r="D1111" s="15">
        <v>16350</v>
      </c>
      <c r="E1111" s="19">
        <v>141</v>
      </c>
      <c r="F1111" s="19">
        <v>394</v>
      </c>
      <c r="G1111" s="19">
        <v>780</v>
      </c>
      <c r="H1111" s="19">
        <v>12242</v>
      </c>
      <c r="I1111" s="19">
        <v>2931</v>
      </c>
      <c r="J1111" s="20">
        <v>48.38532110091743</v>
      </c>
      <c r="K1111" s="20">
        <v>688</v>
      </c>
      <c r="L1111" s="20">
        <v>13.286983391270759</v>
      </c>
      <c r="M1111" s="19">
        <v>143</v>
      </c>
      <c r="N1111" s="20">
        <v>37.931034482758619</v>
      </c>
      <c r="O1111" s="20">
        <v>1380</v>
      </c>
      <c r="P1111" s="20">
        <v>82.826086956521735</v>
      </c>
      <c r="Q1111" s="20">
        <v>46.156873032528857</v>
      </c>
      <c r="R1111" s="19">
        <v>124</v>
      </c>
      <c r="S1111" s="20">
        <v>25.619834710743799</v>
      </c>
      <c r="T1111" s="19">
        <v>64</v>
      </c>
      <c r="U1111" s="20">
        <v>28.318584070796462</v>
      </c>
      <c r="V1111" s="19">
        <v>134</v>
      </c>
      <c r="W1111" s="20">
        <v>55.601659751037346</v>
      </c>
      <c r="X1111" s="19">
        <v>199</v>
      </c>
      <c r="Y1111" s="20">
        <v>42.340425531914896</v>
      </c>
      <c r="Z1111" s="20">
        <v>25.345247766043865</v>
      </c>
      <c r="AA1111" s="20">
        <v>18.419983753046303</v>
      </c>
      <c r="AB1111" s="19">
        <v>712</v>
      </c>
      <c r="AC1111" s="20">
        <v>10.649117559078672</v>
      </c>
      <c r="AD1111" s="20">
        <v>62.094037809016001</v>
      </c>
      <c r="AE1111" s="20">
        <v>32.217714672075729</v>
      </c>
      <c r="AF1111" s="20">
        <v>39.939485627836611</v>
      </c>
      <c r="AG1111" s="20">
        <v>48.382712693666754</v>
      </c>
      <c r="AH1111" s="20">
        <v>40.717948717948715</v>
      </c>
      <c r="AI1111" s="20">
        <v>30.017094017094013</v>
      </c>
      <c r="AJ1111" s="3">
        <v>394.533378746594</v>
      </c>
      <c r="AK1111" s="6">
        <v>9</v>
      </c>
      <c r="AL1111" s="6">
        <v>6564</v>
      </c>
      <c r="AM1111" s="6">
        <v>0</v>
      </c>
      <c r="AN1111" s="6">
        <v>7695</v>
      </c>
      <c r="AO1111" s="6">
        <v>10</v>
      </c>
      <c r="AP1111" s="6">
        <v>442</v>
      </c>
      <c r="AQ1111" s="6">
        <v>790</v>
      </c>
      <c r="AR1111" s="6">
        <v>1174</v>
      </c>
      <c r="AS1111" s="6">
        <v>7.4862900140288238</v>
      </c>
      <c r="AT1111" s="6">
        <v>136</v>
      </c>
      <c r="AU1111" s="6">
        <v>59</v>
      </c>
      <c r="AV1111" s="6">
        <v>2</v>
      </c>
      <c r="AW1111" s="6">
        <v>13</v>
      </c>
      <c r="AX1111" s="6">
        <v>210</v>
      </c>
      <c r="AY1111" s="6">
        <v>26.977726574500764</v>
      </c>
      <c r="AZ1111" s="6">
        <v>192</v>
      </c>
      <c r="BA1111" s="6">
        <v>3.7997229368691867</v>
      </c>
      <c r="BB1111" s="6">
        <v>387</v>
      </c>
      <c r="BC1111" s="6">
        <v>3072</v>
      </c>
      <c r="BD1111" s="6">
        <v>19.00519673348181</v>
      </c>
      <c r="BE1111" s="6">
        <v>126</v>
      </c>
      <c r="BF1111" s="6">
        <v>16.300129366106081</v>
      </c>
      <c r="BG1111" s="6">
        <v>1845</v>
      </c>
      <c r="BH1111" s="6">
        <v>15.226541223075019</v>
      </c>
      <c r="BI1111" s="6">
        <v>1045</v>
      </c>
      <c r="BJ1111" s="6">
        <v>36.096718480138165</v>
      </c>
      <c r="BK1111" s="6">
        <v>780</v>
      </c>
    </row>
    <row r="1112" spans="1:63" x14ac:dyDescent="0.35">
      <c r="A1112" s="28">
        <v>1106</v>
      </c>
      <c r="C1112" s="18" t="s">
        <v>135</v>
      </c>
      <c r="D1112" s="15">
        <v>16684</v>
      </c>
      <c r="E1112" s="19">
        <v>38</v>
      </c>
      <c r="F1112" s="19">
        <v>134</v>
      </c>
      <c r="G1112" s="19">
        <v>370</v>
      </c>
      <c r="H1112" s="19">
        <v>10629</v>
      </c>
      <c r="I1112" s="19">
        <v>5555</v>
      </c>
      <c r="J1112" s="20">
        <v>50.731239510908651</v>
      </c>
      <c r="K1112" s="20">
        <v>332</v>
      </c>
      <c r="L1112" s="20">
        <v>10.391236306729265</v>
      </c>
      <c r="M1112" s="19">
        <v>25</v>
      </c>
      <c r="N1112" s="20">
        <v>14.97005988023952</v>
      </c>
      <c r="O1112" s="20">
        <v>1014</v>
      </c>
      <c r="P1112" s="20">
        <v>78.354554358472086</v>
      </c>
      <c r="Q1112" s="20">
        <v>48.532277327299013</v>
      </c>
      <c r="R1112" s="19">
        <v>19</v>
      </c>
      <c r="S1112" s="20">
        <v>7.6923076923076925</v>
      </c>
      <c r="T1112" s="19">
        <v>18</v>
      </c>
      <c r="U1112" s="20">
        <v>14.0625</v>
      </c>
      <c r="V1112" s="19">
        <v>31</v>
      </c>
      <c r="W1112" s="20">
        <v>25.833333333333336</v>
      </c>
      <c r="X1112" s="19">
        <v>46</v>
      </c>
      <c r="Y1112" s="20">
        <v>18.253968253968253</v>
      </c>
      <c r="Z1112" s="20">
        <v>27.01731460307089</v>
      </c>
      <c r="AA1112" s="20">
        <v>24.665142110421431</v>
      </c>
      <c r="AB1112" s="19">
        <v>396</v>
      </c>
      <c r="AC1112" s="20">
        <v>5.5908513341804325</v>
      </c>
      <c r="AD1112" s="20">
        <v>70.462981050986514</v>
      </c>
      <c r="AE1112" s="20">
        <v>52.965159377316532</v>
      </c>
      <c r="AF1112" s="20">
        <v>68.085106382978722</v>
      </c>
      <c r="AG1112" s="20">
        <v>61.471993493951402</v>
      </c>
      <c r="AH1112" s="20">
        <v>50.313695485845443</v>
      </c>
      <c r="AI1112" s="20">
        <v>22.968630451415457</v>
      </c>
      <c r="AJ1112" s="3">
        <v>451.54302670623144</v>
      </c>
      <c r="AK1112" s="6">
        <v>4</v>
      </c>
      <c r="AL1112" s="6">
        <v>13502</v>
      </c>
      <c r="AM1112" s="6">
        <v>0</v>
      </c>
      <c r="AN1112" s="6">
        <v>1815</v>
      </c>
      <c r="AO1112" s="6">
        <v>0</v>
      </c>
      <c r="AP1112" s="6">
        <v>13</v>
      </c>
      <c r="AQ1112" s="6">
        <v>759</v>
      </c>
      <c r="AR1112" s="6">
        <v>532</v>
      </c>
      <c r="AS1112" s="6">
        <v>3.3004528816924124</v>
      </c>
      <c r="AT1112" s="6">
        <v>50</v>
      </c>
      <c r="AU1112" s="6">
        <v>0</v>
      </c>
      <c r="AV1112" s="6">
        <v>1</v>
      </c>
      <c r="AW1112" s="6">
        <v>6</v>
      </c>
      <c r="AX1112" s="6">
        <v>57</v>
      </c>
      <c r="AY1112" s="6">
        <v>9.4178833260229347</v>
      </c>
      <c r="AZ1112" s="6">
        <v>87</v>
      </c>
      <c r="BA1112" s="6">
        <v>2.7636594663278271</v>
      </c>
      <c r="BB1112" s="6">
        <v>705</v>
      </c>
      <c r="BC1112" s="6">
        <v>4035</v>
      </c>
      <c r="BD1112" s="6">
        <v>24.41016333938294</v>
      </c>
      <c r="BE1112" s="6">
        <v>24</v>
      </c>
      <c r="BF1112" s="6">
        <v>6.6298342541436464</v>
      </c>
      <c r="BG1112" s="6">
        <v>1377</v>
      </c>
      <c r="BH1112" s="6">
        <v>13.079407294832826</v>
      </c>
      <c r="BI1112" s="6">
        <v>2616</v>
      </c>
      <c r="BJ1112" s="6">
        <v>47.63292061179898</v>
      </c>
      <c r="BK1112" s="6">
        <v>370</v>
      </c>
    </row>
    <row r="1113" spans="1:63" x14ac:dyDescent="0.35">
      <c r="A1113" s="28">
        <v>1107</v>
      </c>
      <c r="C1113" s="18" t="s">
        <v>20</v>
      </c>
      <c r="D1113" s="15">
        <v>47560</v>
      </c>
      <c r="E1113" s="19">
        <v>1037</v>
      </c>
      <c r="F1113" s="19">
        <v>2992</v>
      </c>
      <c r="G1113" s="19">
        <v>8586</v>
      </c>
      <c r="H1113" s="19">
        <v>30770</v>
      </c>
      <c r="I1113" s="19">
        <v>5205</v>
      </c>
      <c r="J1113" s="20">
        <v>53.664844407064763</v>
      </c>
      <c r="K1113" s="20">
        <v>653</v>
      </c>
      <c r="L1113" s="20">
        <v>3.5663571818678319</v>
      </c>
      <c r="M1113" s="19">
        <v>41</v>
      </c>
      <c r="N1113" s="20">
        <v>1.0353535353535355</v>
      </c>
      <c r="O1113" s="20">
        <v>1608</v>
      </c>
      <c r="P1113" s="20">
        <v>86.174829510229387</v>
      </c>
      <c r="Q1113" s="20">
        <v>8.0627832017564351</v>
      </c>
      <c r="R1113" s="19">
        <v>138</v>
      </c>
      <c r="S1113" s="20">
        <v>2.4248813916710596</v>
      </c>
      <c r="T1113" s="19">
        <v>166</v>
      </c>
      <c r="U1113" s="20">
        <v>5.808257522743177</v>
      </c>
      <c r="V1113" s="19">
        <v>157</v>
      </c>
      <c r="W1113" s="20">
        <v>5.5242786769880361</v>
      </c>
      <c r="X1113" s="19">
        <v>322</v>
      </c>
      <c r="Y1113" s="20">
        <v>5.6511056511056514</v>
      </c>
      <c r="Z1113" s="20">
        <v>11.621337173876919</v>
      </c>
      <c r="AA1113" s="20">
        <v>72.453331856201189</v>
      </c>
      <c r="AB1113" s="19">
        <v>2563</v>
      </c>
      <c r="AC1113" s="20">
        <v>9.0902642312466746</v>
      </c>
      <c r="AD1113" s="20">
        <v>81.93435957014232</v>
      </c>
      <c r="AE1113" s="20">
        <v>69.825392127848474</v>
      </c>
      <c r="AF1113" s="20">
        <v>60.908522608876851</v>
      </c>
      <c r="AG1113" s="20">
        <v>78.480659682109717</v>
      </c>
      <c r="AH1113" s="20">
        <v>15.126083686314873</v>
      </c>
      <c r="AI1113" s="20">
        <v>55.781639681722815</v>
      </c>
      <c r="AJ1113" s="3">
        <v>690.39156626506019</v>
      </c>
      <c r="AK1113" s="6">
        <v>12590</v>
      </c>
      <c r="AL1113" s="6">
        <v>17865</v>
      </c>
      <c r="AM1113" s="6">
        <v>1661</v>
      </c>
      <c r="AN1113" s="6">
        <v>1860</v>
      </c>
      <c r="AO1113" s="6">
        <v>11</v>
      </c>
      <c r="AP1113" s="6">
        <v>1069</v>
      </c>
      <c r="AQ1113" s="6">
        <v>10293</v>
      </c>
      <c r="AR1113" s="6">
        <v>12198</v>
      </c>
      <c r="AS1113" s="6">
        <v>26.402597402597404</v>
      </c>
      <c r="AT1113" s="6">
        <v>140</v>
      </c>
      <c r="AU1113" s="6">
        <v>67</v>
      </c>
      <c r="AV1113" s="6">
        <v>295</v>
      </c>
      <c r="AW1113" s="6">
        <v>206</v>
      </c>
      <c r="AX1113" s="6">
        <v>708</v>
      </c>
      <c r="AY1113" s="6">
        <v>30.529205094422483</v>
      </c>
      <c r="AZ1113" s="6">
        <v>77</v>
      </c>
      <c r="BA1113" s="6">
        <v>0.42471042471042475</v>
      </c>
      <c r="BB1113" s="6">
        <v>801</v>
      </c>
      <c r="BC1113" s="6">
        <v>3015</v>
      </c>
      <c r="BD1113" s="6">
        <v>6.3705707101654445</v>
      </c>
      <c r="BE1113" s="6">
        <v>481</v>
      </c>
      <c r="BF1113" s="6">
        <v>5.6316590563165905</v>
      </c>
      <c r="BG1113" s="6">
        <v>1619</v>
      </c>
      <c r="BH1113" s="6">
        <v>5.282218597063622</v>
      </c>
      <c r="BI1113" s="6">
        <v>523</v>
      </c>
      <c r="BJ1113" s="6">
        <v>10.112142304717711</v>
      </c>
      <c r="BK1113" s="6">
        <v>8586</v>
      </c>
    </row>
    <row r="1114" spans="1:63" x14ac:dyDescent="0.35">
      <c r="A1114" s="28">
        <v>1108</v>
      </c>
      <c r="C1114" s="18" t="s">
        <v>29</v>
      </c>
      <c r="D1114" s="15">
        <v>11336</v>
      </c>
      <c r="E1114" s="19">
        <v>29</v>
      </c>
      <c r="F1114" s="19">
        <v>301</v>
      </c>
      <c r="G1114" s="19">
        <v>796</v>
      </c>
      <c r="H1114" s="19">
        <v>7893</v>
      </c>
      <c r="I1114" s="19">
        <v>2349</v>
      </c>
      <c r="J1114" s="20">
        <v>50.926252646436133</v>
      </c>
      <c r="K1114" s="20">
        <v>273</v>
      </c>
      <c r="L1114" s="20">
        <v>6.784294234592446</v>
      </c>
      <c r="M1114" s="19">
        <v>5</v>
      </c>
      <c r="N1114" s="20">
        <v>1.3477088948787064</v>
      </c>
      <c r="O1114" s="20">
        <v>582</v>
      </c>
      <c r="P1114" s="20">
        <v>83.304647160068839</v>
      </c>
      <c r="Q1114" s="20">
        <v>22.761051829268293</v>
      </c>
      <c r="R1114" s="19">
        <v>12</v>
      </c>
      <c r="S1114" s="20">
        <v>2.3762376237623761</v>
      </c>
      <c r="T1114" s="19">
        <v>14</v>
      </c>
      <c r="U1114" s="20">
        <v>5.5335968379446641</v>
      </c>
      <c r="V1114" s="19">
        <v>12</v>
      </c>
      <c r="W1114" s="20">
        <v>4.8780487804878048</v>
      </c>
      <c r="X1114" s="19">
        <v>30</v>
      </c>
      <c r="Y1114" s="20">
        <v>5.9405940594059405</v>
      </c>
      <c r="Z1114" s="20">
        <v>40.061084245355048</v>
      </c>
      <c r="AA1114" s="20">
        <v>41.18096207686434</v>
      </c>
      <c r="AB1114" s="19">
        <v>473</v>
      </c>
      <c r="AC1114" s="20">
        <v>6.9000729394602489</v>
      </c>
      <c r="AD1114" s="20">
        <v>83.277763529110032</v>
      </c>
      <c r="AE1114" s="20">
        <v>70.72861132267073</v>
      </c>
      <c r="AF1114" s="20">
        <v>70.264317180616743</v>
      </c>
      <c r="AG1114" s="20">
        <v>77.497588535207385</v>
      </c>
      <c r="AH1114" s="20">
        <v>31.866730432010204</v>
      </c>
      <c r="AI1114" s="20">
        <v>30.639247568946278</v>
      </c>
      <c r="AJ1114" s="3">
        <v>708.89570552147234</v>
      </c>
      <c r="AK1114" s="6">
        <v>40</v>
      </c>
      <c r="AL1114" s="6">
        <v>8632</v>
      </c>
      <c r="AM1114" s="6">
        <v>1220</v>
      </c>
      <c r="AN1114" s="6">
        <v>199</v>
      </c>
      <c r="AO1114" s="6">
        <v>0</v>
      </c>
      <c r="AP1114" s="6">
        <v>15</v>
      </c>
      <c r="AQ1114" s="6">
        <v>807</v>
      </c>
      <c r="AR1114" s="6">
        <v>923</v>
      </c>
      <c r="AS1114" s="6">
        <v>8.3175633053978562</v>
      </c>
      <c r="AT1114" s="6">
        <v>19</v>
      </c>
      <c r="AU1114" s="6">
        <v>0</v>
      </c>
      <c r="AV1114" s="6">
        <v>19</v>
      </c>
      <c r="AW1114" s="6">
        <v>13</v>
      </c>
      <c r="AX1114" s="6">
        <v>51</v>
      </c>
      <c r="AY1114" s="6">
        <v>30.261322421649773</v>
      </c>
      <c r="AZ1114" s="6">
        <v>39</v>
      </c>
      <c r="BA1114" s="6">
        <v>0.98113207547169812</v>
      </c>
      <c r="BB1114" s="6">
        <v>382</v>
      </c>
      <c r="BC1114" s="6">
        <v>305</v>
      </c>
      <c r="BD1114" s="6">
        <v>2.712316585148955</v>
      </c>
      <c r="BE1114" s="6">
        <v>0</v>
      </c>
      <c r="BF1114" s="6">
        <v>0</v>
      </c>
      <c r="BG1114" s="6">
        <v>103</v>
      </c>
      <c r="BH1114" s="6">
        <v>1.3136079581686011</v>
      </c>
      <c r="BI1114" s="6">
        <v>195</v>
      </c>
      <c r="BJ1114" s="6">
        <v>8.4269662921348321</v>
      </c>
      <c r="BK1114" s="6">
        <v>796</v>
      </c>
    </row>
    <row r="1115" spans="1:63" x14ac:dyDescent="0.35">
      <c r="A1115" s="28">
        <v>1109</v>
      </c>
      <c r="C1115" s="18" t="s">
        <v>24</v>
      </c>
      <c r="D1115" s="15">
        <v>20003</v>
      </c>
      <c r="E1115" s="19">
        <v>1092</v>
      </c>
      <c r="F1115" s="19">
        <v>2673</v>
      </c>
      <c r="G1115" s="19">
        <v>3207</v>
      </c>
      <c r="H1115" s="19">
        <v>13724</v>
      </c>
      <c r="I1115" s="19">
        <v>393</v>
      </c>
      <c r="J1115" s="20">
        <v>36.594510823376488</v>
      </c>
      <c r="K1115" s="20">
        <v>345</v>
      </c>
      <c r="L1115" s="20">
        <v>2.9326759605576331</v>
      </c>
      <c r="M1115" s="19">
        <v>166</v>
      </c>
      <c r="N1115" s="20">
        <v>21.474773609314362</v>
      </c>
      <c r="O1115" s="20">
        <v>307</v>
      </c>
      <c r="P1115" s="20">
        <v>75.503355704697981</v>
      </c>
      <c r="Q1115" s="20">
        <v>9.4789591257622412</v>
      </c>
      <c r="R1115" s="19">
        <v>216</v>
      </c>
      <c r="S1115" s="20">
        <v>9.0528080469404859</v>
      </c>
      <c r="T1115" s="19">
        <v>175</v>
      </c>
      <c r="U1115" s="20">
        <v>9.7547380156075807</v>
      </c>
      <c r="V1115" s="19">
        <v>249</v>
      </c>
      <c r="W1115" s="20">
        <v>43.079584775086502</v>
      </c>
      <c r="X1115" s="19">
        <v>426</v>
      </c>
      <c r="Y1115" s="20">
        <v>17.906683480453971</v>
      </c>
      <c r="Z1115" s="20">
        <v>13.696240076768735</v>
      </c>
      <c r="AA1115" s="20">
        <v>59.87961266684114</v>
      </c>
      <c r="AB1115" s="19">
        <v>1593</v>
      </c>
      <c r="AC1115" s="20">
        <v>13.792207792207792</v>
      </c>
      <c r="AD1115" s="20">
        <v>78.870800138552127</v>
      </c>
      <c r="AE1115" s="20">
        <v>34.714604915701806</v>
      </c>
      <c r="AF1115" s="20">
        <v>53.458340704050947</v>
      </c>
      <c r="AG1115" s="20">
        <v>70.406567630961689</v>
      </c>
      <c r="AH1115" s="20">
        <v>37.965056526207604</v>
      </c>
      <c r="AI1115" s="20">
        <v>29.136690647482016</v>
      </c>
      <c r="AJ1115" s="3">
        <v>462.74193548387098</v>
      </c>
      <c r="AK1115" s="6">
        <v>9</v>
      </c>
      <c r="AL1115" s="6">
        <v>687</v>
      </c>
      <c r="AM1115" s="6">
        <v>137</v>
      </c>
      <c r="AN1115" s="6">
        <v>17916</v>
      </c>
      <c r="AO1115" s="6">
        <v>0</v>
      </c>
      <c r="AP1115" s="6">
        <v>46</v>
      </c>
      <c r="AQ1115" s="6">
        <v>428</v>
      </c>
      <c r="AR1115" s="6">
        <v>9771</v>
      </c>
      <c r="AS1115" s="6">
        <v>50.125686143743906</v>
      </c>
      <c r="AT1115" s="6">
        <v>192</v>
      </c>
      <c r="AU1115" s="6">
        <v>73</v>
      </c>
      <c r="AV1115" s="6">
        <v>155</v>
      </c>
      <c r="AW1115" s="6">
        <v>785</v>
      </c>
      <c r="AX1115" s="6">
        <v>1205</v>
      </c>
      <c r="AY1115" s="6">
        <v>69.548360054490203</v>
      </c>
      <c r="AZ1115" s="6">
        <v>93</v>
      </c>
      <c r="BA1115" s="6">
        <v>0.80206985769728334</v>
      </c>
      <c r="BB1115" s="6">
        <v>34</v>
      </c>
      <c r="BC1115" s="6">
        <v>1636</v>
      </c>
      <c r="BD1115" s="6">
        <v>8.2638783654088996</v>
      </c>
      <c r="BE1115" s="6">
        <v>141</v>
      </c>
      <c r="BF1115" s="6">
        <v>4.4339622641509431</v>
      </c>
      <c r="BG1115" s="6">
        <v>922</v>
      </c>
      <c r="BH1115" s="6">
        <v>6.7868973132131032</v>
      </c>
      <c r="BI1115" s="6">
        <v>103</v>
      </c>
      <c r="BJ1115" s="6">
        <v>26.546391752577321</v>
      </c>
      <c r="BK1115" s="6">
        <v>3207</v>
      </c>
    </row>
    <row r="1116" spans="1:63" x14ac:dyDescent="0.35">
      <c r="A1116" s="28">
        <v>1110</v>
      </c>
      <c r="C1116" s="18" t="s">
        <v>21</v>
      </c>
      <c r="D1116" s="15">
        <v>44990</v>
      </c>
      <c r="E1116" s="19">
        <v>773</v>
      </c>
      <c r="F1116" s="19">
        <v>3194</v>
      </c>
      <c r="G1116" s="19">
        <v>5106</v>
      </c>
      <c r="H1116" s="19">
        <v>33373</v>
      </c>
      <c r="I1116" s="19">
        <v>3317</v>
      </c>
      <c r="J1116" s="20">
        <v>59.608801955990224</v>
      </c>
      <c r="K1116" s="20">
        <v>1119</v>
      </c>
      <c r="L1116" s="20">
        <v>5.8072551767087033</v>
      </c>
      <c r="M1116" s="19">
        <v>109</v>
      </c>
      <c r="N1116" s="20">
        <v>4.5606694560669458</v>
      </c>
      <c r="O1116" s="20">
        <v>2190</v>
      </c>
      <c r="P1116" s="20">
        <v>89.762340036563074</v>
      </c>
      <c r="Q1116" s="20">
        <v>11.904276985743381</v>
      </c>
      <c r="R1116" s="19">
        <v>164</v>
      </c>
      <c r="S1116" s="20">
        <v>6.3369397217928904</v>
      </c>
      <c r="T1116" s="19">
        <v>135</v>
      </c>
      <c r="U1116" s="20">
        <v>11.194029850746269</v>
      </c>
      <c r="V1116" s="19">
        <v>163</v>
      </c>
      <c r="W1116" s="20">
        <v>11.743515850144092</v>
      </c>
      <c r="X1116" s="19">
        <v>298</v>
      </c>
      <c r="Y1116" s="20">
        <v>11.483622350674374</v>
      </c>
      <c r="Z1116" s="20">
        <v>21.721812098358914</v>
      </c>
      <c r="AA1116" s="20">
        <v>56.641351107334422</v>
      </c>
      <c r="AB1116" s="19">
        <v>2080</v>
      </c>
      <c r="AC1116" s="20">
        <v>6.7851900179416083</v>
      </c>
      <c r="AD1116" s="20">
        <v>86.600878883663555</v>
      </c>
      <c r="AE1116" s="20">
        <v>73.897768321045078</v>
      </c>
      <c r="AF1116" s="20">
        <v>72.966507177033492</v>
      </c>
      <c r="AG1116" s="20">
        <v>80.904327576169223</v>
      </c>
      <c r="AH1116" s="20">
        <v>33.340414984774448</v>
      </c>
      <c r="AI1116" s="20">
        <v>31.099072303661213</v>
      </c>
      <c r="AJ1116" s="3">
        <v>790.57953443258975</v>
      </c>
      <c r="AK1116" s="6">
        <v>171</v>
      </c>
      <c r="AL1116" s="6">
        <v>41511</v>
      </c>
      <c r="AM1116" s="6">
        <v>31</v>
      </c>
      <c r="AN1116" s="6">
        <v>156</v>
      </c>
      <c r="AO1116" s="6">
        <v>19</v>
      </c>
      <c r="AP1116" s="6">
        <v>59</v>
      </c>
      <c r="AQ1116" s="6">
        <v>1787</v>
      </c>
      <c r="AR1116" s="6">
        <v>9624</v>
      </c>
      <c r="AS1116" s="6">
        <v>21.958064295329578</v>
      </c>
      <c r="AT1116" s="6">
        <v>168</v>
      </c>
      <c r="AU1116" s="6">
        <v>0</v>
      </c>
      <c r="AV1116" s="6">
        <v>73</v>
      </c>
      <c r="AW1116" s="6">
        <v>491</v>
      </c>
      <c r="AX1116" s="6">
        <v>732</v>
      </c>
      <c r="AY1116" s="6">
        <v>37.736453991663993</v>
      </c>
      <c r="AZ1116" s="6">
        <v>130</v>
      </c>
      <c r="BA1116" s="6">
        <v>0.68212824010914053</v>
      </c>
      <c r="BB1116" s="6">
        <v>458</v>
      </c>
      <c r="BC1116" s="6">
        <v>891</v>
      </c>
      <c r="BD1116" s="6">
        <v>1.9972204787949432</v>
      </c>
      <c r="BE1116" s="6">
        <v>32</v>
      </c>
      <c r="BF1116" s="6">
        <v>0.63303659742828877</v>
      </c>
      <c r="BG1116" s="6">
        <v>446</v>
      </c>
      <c r="BH1116" s="6">
        <v>1.3470250679553006</v>
      </c>
      <c r="BI1116" s="6">
        <v>308</v>
      </c>
      <c r="BJ1116" s="6">
        <v>9.3759512937595133</v>
      </c>
      <c r="BK1116" s="6">
        <v>5106</v>
      </c>
    </row>
    <row r="1117" spans="1:63" x14ac:dyDescent="0.35">
      <c r="A1117" s="28">
        <v>1111</v>
      </c>
      <c r="C1117" s="18" t="s">
        <v>9</v>
      </c>
      <c r="D1117" s="15">
        <v>13506</v>
      </c>
      <c r="E1117" s="19">
        <v>26</v>
      </c>
      <c r="F1117" s="19">
        <v>98</v>
      </c>
      <c r="G1117" s="19">
        <v>207</v>
      </c>
      <c r="H1117" s="19">
        <v>7695</v>
      </c>
      <c r="I1117" s="19">
        <v>5512</v>
      </c>
      <c r="J1117" s="20">
        <v>57.863171923589519</v>
      </c>
      <c r="K1117" s="20">
        <v>281</v>
      </c>
      <c r="L1117" s="20">
        <v>9.2161364381764521</v>
      </c>
      <c r="M1117" s="19">
        <v>8</v>
      </c>
      <c r="N1117" s="20">
        <v>7.4074074074074066</v>
      </c>
      <c r="O1117" s="20">
        <v>831</v>
      </c>
      <c r="P1117" s="20">
        <v>85.354141656662662</v>
      </c>
      <c r="Q1117" s="20">
        <v>19.007615608070974</v>
      </c>
      <c r="R1117" s="19">
        <v>7</v>
      </c>
      <c r="S1117" s="20">
        <v>5.0359712230215825</v>
      </c>
      <c r="T1117" s="19">
        <v>3</v>
      </c>
      <c r="U1117" s="20">
        <v>5.2631578947368416</v>
      </c>
      <c r="V1117" s="19">
        <v>7</v>
      </c>
      <c r="W1117" s="20">
        <v>9.0909090909090917</v>
      </c>
      <c r="X1117" s="19">
        <v>16</v>
      </c>
      <c r="Y1117" s="20">
        <v>11.940298507462686</v>
      </c>
      <c r="Z1117" s="20">
        <v>25.2</v>
      </c>
      <c r="AA1117" s="20">
        <v>55.533333333333331</v>
      </c>
      <c r="AB1117" s="19">
        <v>376</v>
      </c>
      <c r="AC1117" s="20">
        <v>6.2635348992170572</v>
      </c>
      <c r="AD1117" s="20">
        <v>77.747828691224925</v>
      </c>
      <c r="AE1117" s="20">
        <v>67.812354853692526</v>
      </c>
      <c r="AF1117" s="20">
        <v>74.029126213592235</v>
      </c>
      <c r="AG1117" s="20">
        <v>72.316542724849171</v>
      </c>
      <c r="AH1117" s="20">
        <v>30.101119537739258</v>
      </c>
      <c r="AI1117" s="20">
        <v>40.917298663777537</v>
      </c>
      <c r="AJ1117" s="3">
        <v>569.15204678362579</v>
      </c>
      <c r="AK1117" s="6">
        <v>32</v>
      </c>
      <c r="AL1117" s="6">
        <v>9736</v>
      </c>
      <c r="AM1117" s="6">
        <v>3</v>
      </c>
      <c r="AN1117" s="6">
        <v>10</v>
      </c>
      <c r="AO1117" s="6">
        <v>1184</v>
      </c>
      <c r="AP1117" s="6">
        <v>11</v>
      </c>
      <c r="AQ1117" s="6">
        <v>1888</v>
      </c>
      <c r="AR1117" s="6">
        <v>541</v>
      </c>
      <c r="AS1117" s="6">
        <v>4.1081327359708402</v>
      </c>
      <c r="AT1117" s="6">
        <v>12</v>
      </c>
      <c r="AU1117" s="6">
        <v>0</v>
      </c>
      <c r="AV1117" s="6">
        <v>3</v>
      </c>
      <c r="AW1117" s="6">
        <v>16</v>
      </c>
      <c r="AX1117" s="6">
        <v>31</v>
      </c>
      <c r="AY1117" s="6">
        <v>21.225312374042723</v>
      </c>
      <c r="AZ1117" s="6">
        <v>41</v>
      </c>
      <c r="BA1117" s="6">
        <v>1.3662112629123626</v>
      </c>
      <c r="BB1117" s="6">
        <v>1556</v>
      </c>
      <c r="BC1117" s="6">
        <v>1510</v>
      </c>
      <c r="BD1117" s="6">
        <v>11.288031696194961</v>
      </c>
      <c r="BE1117" s="6">
        <v>5</v>
      </c>
      <c r="BF1117" s="6">
        <v>2.3923444976076556</v>
      </c>
      <c r="BG1117" s="6">
        <v>444</v>
      </c>
      <c r="BH1117" s="6">
        <v>5.8084772370486659</v>
      </c>
      <c r="BI1117" s="6">
        <v>1055</v>
      </c>
      <c r="BJ1117" s="6">
        <v>19.404083134081297</v>
      </c>
      <c r="BK1117" s="6">
        <v>207</v>
      </c>
    </row>
    <row r="1118" spans="1:63" x14ac:dyDescent="0.35">
      <c r="A1118" s="28">
        <v>1112</v>
      </c>
      <c r="C1118" s="18" t="s">
        <v>3</v>
      </c>
      <c r="D1118" s="15">
        <v>5877</v>
      </c>
      <c r="E1118" s="19">
        <v>71</v>
      </c>
      <c r="F1118" s="19">
        <v>393</v>
      </c>
      <c r="G1118" s="19">
        <v>690</v>
      </c>
      <c r="H1118" s="19">
        <v>4359</v>
      </c>
      <c r="I1118" s="19">
        <v>431</v>
      </c>
      <c r="J1118" s="20">
        <v>50.672111621575631</v>
      </c>
      <c r="K1118" s="20">
        <v>136</v>
      </c>
      <c r="L1118" s="20">
        <v>6.7594433399602387</v>
      </c>
      <c r="M1118" s="19">
        <v>55</v>
      </c>
      <c r="N1118" s="20">
        <v>18.64406779661017</v>
      </c>
      <c r="O1118" s="20">
        <v>417</v>
      </c>
      <c r="P1118" s="20">
        <v>81.204819277108427</v>
      </c>
      <c r="Q1118" s="20">
        <v>23.316782522343598</v>
      </c>
      <c r="R1118" s="19">
        <v>32</v>
      </c>
      <c r="S1118" s="20">
        <v>9.0909090909090917</v>
      </c>
      <c r="T1118" s="19">
        <v>36</v>
      </c>
      <c r="U1118" s="20">
        <v>20</v>
      </c>
      <c r="V1118" s="19">
        <v>60</v>
      </c>
      <c r="W1118" s="20">
        <v>35.294117647058826</v>
      </c>
      <c r="X1118" s="19">
        <v>101</v>
      </c>
      <c r="Y1118" s="20">
        <v>28.055555555555557</v>
      </c>
      <c r="Z1118" s="20">
        <v>31.503957783641162</v>
      </c>
      <c r="AA1118" s="20">
        <v>6.8601583113456464</v>
      </c>
      <c r="AB1118" s="19">
        <v>365</v>
      </c>
      <c r="AC1118" s="20">
        <v>10.564399421128799</v>
      </c>
      <c r="AD1118" s="20">
        <v>75.260663507109001</v>
      </c>
      <c r="AE1118" s="20">
        <v>56.147732585320242</v>
      </c>
      <c r="AF1118" s="20">
        <v>64.208633093525179</v>
      </c>
      <c r="AG1118" s="20">
        <v>66.899766899766902</v>
      </c>
      <c r="AH1118" s="20">
        <v>62.950600801068092</v>
      </c>
      <c r="AI1118" s="20">
        <v>8.0106809078771697</v>
      </c>
      <c r="AJ1118" s="3">
        <v>672.03290246768506</v>
      </c>
      <c r="AK1118" s="6">
        <v>0</v>
      </c>
      <c r="AL1118" s="6">
        <v>5297</v>
      </c>
      <c r="AM1118" s="6">
        <v>0</v>
      </c>
      <c r="AN1118" s="6">
        <v>9</v>
      </c>
      <c r="AO1118" s="6">
        <v>0</v>
      </c>
      <c r="AP1118" s="6">
        <v>24</v>
      </c>
      <c r="AQ1118" s="6">
        <v>226</v>
      </c>
      <c r="AR1118" s="6">
        <v>1828</v>
      </c>
      <c r="AS1118" s="6">
        <v>32.457386363636367</v>
      </c>
      <c r="AT1118" s="6">
        <v>0</v>
      </c>
      <c r="AU1118" s="6">
        <v>0</v>
      </c>
      <c r="AV1118" s="6">
        <v>0</v>
      </c>
      <c r="AW1118" s="6">
        <v>0</v>
      </c>
      <c r="AX1118" s="6">
        <v>0</v>
      </c>
      <c r="AY1118" s="6">
        <v>70.215485756026297</v>
      </c>
      <c r="AZ1118" s="6">
        <v>20</v>
      </c>
      <c r="BA1118" s="6">
        <v>1.0188487009679064</v>
      </c>
      <c r="BB1118" s="6">
        <v>16</v>
      </c>
      <c r="BC1118" s="6">
        <v>556</v>
      </c>
      <c r="BD1118" s="6">
        <v>9.624372511684264</v>
      </c>
      <c r="BE1118" s="6">
        <v>31</v>
      </c>
      <c r="BF1118" s="6">
        <v>4.6130952380952381</v>
      </c>
      <c r="BG1118" s="6">
        <v>348</v>
      </c>
      <c r="BH1118" s="6">
        <v>8.1024447031431901</v>
      </c>
      <c r="BI1118" s="6">
        <v>129</v>
      </c>
      <c r="BJ1118" s="6">
        <v>30.281690140845068</v>
      </c>
      <c r="BK1118" s="6">
        <v>690</v>
      </c>
    </row>
    <row r="1119" spans="1:63" x14ac:dyDescent="0.35">
      <c r="A1119" s="28">
        <v>1113</v>
      </c>
      <c r="C1119" s="18" t="s">
        <v>280</v>
      </c>
      <c r="D1119" s="15">
        <v>15275</v>
      </c>
      <c r="E1119" s="19">
        <v>569</v>
      </c>
      <c r="F1119" s="19">
        <v>2018</v>
      </c>
      <c r="G1119" s="19">
        <v>3248</v>
      </c>
      <c r="H1119" s="19">
        <v>8831</v>
      </c>
      <c r="I1119" s="19">
        <v>1175</v>
      </c>
      <c r="J1119" s="20">
        <v>54.657937806873981</v>
      </c>
      <c r="K1119" s="20">
        <v>204</v>
      </c>
      <c r="L1119" s="20">
        <v>3.8338658146964857</v>
      </c>
      <c r="M1119" s="19">
        <v>9</v>
      </c>
      <c r="N1119" s="20">
        <v>0.53603335318642042</v>
      </c>
      <c r="O1119" s="20">
        <v>400</v>
      </c>
      <c r="P1119" s="20">
        <v>87.562189054726375</v>
      </c>
      <c r="Q1119" s="20">
        <v>9.2391304347826075</v>
      </c>
      <c r="R1119" s="19">
        <v>28</v>
      </c>
      <c r="S1119" s="20">
        <v>1.3176470588235294</v>
      </c>
      <c r="T1119" s="19">
        <v>37</v>
      </c>
      <c r="U1119" s="20">
        <v>3.707414829659319</v>
      </c>
      <c r="V1119" s="19">
        <v>52</v>
      </c>
      <c r="W1119" s="20">
        <v>4.6387154326494198</v>
      </c>
      <c r="X1119" s="19">
        <v>94</v>
      </c>
      <c r="Y1119" s="20">
        <v>4.4235294117647062</v>
      </c>
      <c r="Z1119" s="20">
        <v>10.710238005289007</v>
      </c>
      <c r="AA1119" s="20">
        <v>78.239516433698526</v>
      </c>
      <c r="AB1119" s="19">
        <v>821</v>
      </c>
      <c r="AC1119" s="20">
        <v>10.083517563252272</v>
      </c>
      <c r="AD1119" s="20">
        <v>79.28644763860369</v>
      </c>
      <c r="AE1119" s="20">
        <v>69.023843488893419</v>
      </c>
      <c r="AF1119" s="20">
        <v>55.15840779853778</v>
      </c>
      <c r="AG1119" s="20">
        <v>76.923076923076934</v>
      </c>
      <c r="AH1119" s="20">
        <v>11.684895472795237</v>
      </c>
      <c r="AI1119" s="20">
        <v>58.632147307213067</v>
      </c>
      <c r="AJ1119" s="3">
        <v>630.88455772113946</v>
      </c>
      <c r="AK1119" s="6">
        <v>1396</v>
      </c>
      <c r="AL1119" s="6">
        <v>6690</v>
      </c>
      <c r="AM1119" s="6">
        <v>760</v>
      </c>
      <c r="AN1119" s="6">
        <v>1328</v>
      </c>
      <c r="AO1119" s="6">
        <v>38</v>
      </c>
      <c r="AP1119" s="6">
        <v>365</v>
      </c>
      <c r="AQ1119" s="6">
        <v>3927</v>
      </c>
      <c r="AR1119" s="6">
        <v>3877</v>
      </c>
      <c r="AS1119" s="6">
        <v>26.016642061468261</v>
      </c>
      <c r="AT1119" s="6">
        <v>42</v>
      </c>
      <c r="AU1119" s="6">
        <v>0</v>
      </c>
      <c r="AV1119" s="6">
        <v>73</v>
      </c>
      <c r="AW1119" s="6">
        <v>115</v>
      </c>
      <c r="AX1119" s="6">
        <v>230</v>
      </c>
      <c r="AY1119" s="6">
        <v>31.849810540819838</v>
      </c>
      <c r="AZ1119" s="6">
        <v>52</v>
      </c>
      <c r="BA1119" s="6">
        <v>0.9878419452887538</v>
      </c>
      <c r="BB1119" s="6">
        <v>200</v>
      </c>
      <c r="BC1119" s="6">
        <v>210</v>
      </c>
      <c r="BD1119" s="6">
        <v>1.3801261829652995</v>
      </c>
      <c r="BE1119" s="6">
        <v>6</v>
      </c>
      <c r="BF1119" s="6">
        <v>0.1855287569573284</v>
      </c>
      <c r="BG1119" s="6">
        <v>61</v>
      </c>
      <c r="BH1119" s="6">
        <v>0.69255222524977289</v>
      </c>
      <c r="BI1119" s="6">
        <v>81</v>
      </c>
      <c r="BJ1119" s="6">
        <v>6.9587628865979383</v>
      </c>
      <c r="BK1119" s="6">
        <v>3248</v>
      </c>
    </row>
    <row r="1120" spans="1:63" x14ac:dyDescent="0.35">
      <c r="A1120" s="28">
        <v>1114</v>
      </c>
      <c r="C1120" s="18" t="s">
        <v>28</v>
      </c>
      <c r="D1120" s="15">
        <v>3840</v>
      </c>
      <c r="E1120" s="19">
        <v>24</v>
      </c>
      <c r="F1120" s="19">
        <v>133</v>
      </c>
      <c r="G1120" s="19">
        <v>533</v>
      </c>
      <c r="H1120" s="19">
        <v>2998</v>
      </c>
      <c r="I1120" s="19">
        <v>170</v>
      </c>
      <c r="J1120" s="20">
        <v>55.520833333333329</v>
      </c>
      <c r="K1120" s="20">
        <v>344</v>
      </c>
      <c r="L1120" s="20">
        <v>16.871015203531144</v>
      </c>
      <c r="M1120" s="19">
        <v>44</v>
      </c>
      <c r="N1120" s="20">
        <v>17.054263565891471</v>
      </c>
      <c r="O1120" s="20">
        <v>562</v>
      </c>
      <c r="P1120" s="20">
        <v>92.717584369449384</v>
      </c>
      <c r="Q1120" s="20">
        <v>33.156654888103652</v>
      </c>
      <c r="R1120" s="19">
        <v>80</v>
      </c>
      <c r="S1120" s="20">
        <v>25.477707006369428</v>
      </c>
      <c r="T1120" s="19">
        <v>26</v>
      </c>
      <c r="U1120" s="20">
        <v>19.847328244274809</v>
      </c>
      <c r="V1120" s="19">
        <v>32</v>
      </c>
      <c r="W1120" s="20">
        <v>18.181818181818183</v>
      </c>
      <c r="X1120" s="19">
        <v>62</v>
      </c>
      <c r="Y1120" s="20">
        <v>20.129870129870131</v>
      </c>
      <c r="Z1120" s="20">
        <v>36.023516835916624</v>
      </c>
      <c r="AA1120" s="20">
        <v>18.760021378941744</v>
      </c>
      <c r="AB1120" s="19">
        <v>507</v>
      </c>
      <c r="AC1120" s="20">
        <v>24.767953102100634</v>
      </c>
      <c r="AD1120" s="20">
        <v>62.929061784897023</v>
      </c>
      <c r="AE1120" s="20">
        <v>36.772983114446525</v>
      </c>
      <c r="AF1120" s="20">
        <v>41.566265060240966</v>
      </c>
      <c r="AG1120" s="20">
        <v>50.202593192868719</v>
      </c>
      <c r="AH1120" s="20">
        <v>34.691106585200274</v>
      </c>
      <c r="AI1120" s="20">
        <v>20.298710115410724</v>
      </c>
      <c r="AJ1120" s="3">
        <v>398.18181818181819</v>
      </c>
      <c r="AK1120" s="6">
        <v>0</v>
      </c>
      <c r="AL1120" s="6">
        <v>6</v>
      </c>
      <c r="AM1120" s="6">
        <v>0</v>
      </c>
      <c r="AN1120" s="6">
        <v>3610</v>
      </c>
      <c r="AO1120" s="6">
        <v>0</v>
      </c>
      <c r="AP1120" s="6">
        <v>0</v>
      </c>
      <c r="AQ1120" s="6">
        <v>47</v>
      </c>
      <c r="AR1120" s="6">
        <v>575</v>
      </c>
      <c r="AS1120" s="6">
        <v>15.688949522510232</v>
      </c>
      <c r="AT1120" s="6">
        <v>82</v>
      </c>
      <c r="AU1120" s="6">
        <v>27</v>
      </c>
      <c r="AV1120" s="6">
        <v>0</v>
      </c>
      <c r="AW1120" s="6">
        <v>0</v>
      </c>
      <c r="AX1120" s="6">
        <v>109</v>
      </c>
      <c r="AY1120" s="6">
        <v>84.643458731049975</v>
      </c>
      <c r="AZ1120" s="6">
        <v>19</v>
      </c>
      <c r="BA1120" s="6">
        <v>0.97336065573770492</v>
      </c>
      <c r="BB1120" s="6">
        <v>20</v>
      </c>
      <c r="BC1120" s="6">
        <v>638</v>
      </c>
      <c r="BD1120" s="6">
        <v>17.063385932067398</v>
      </c>
      <c r="BE1120" s="6">
        <v>56</v>
      </c>
      <c r="BF1120" s="6">
        <v>10.62618595825427</v>
      </c>
      <c r="BG1120" s="6">
        <v>459</v>
      </c>
      <c r="BH1120" s="6">
        <v>15.708418891170432</v>
      </c>
      <c r="BI1120" s="6">
        <v>106</v>
      </c>
      <c r="BJ1120" s="6">
        <v>63.855421686746979</v>
      </c>
      <c r="BK1120" s="6">
        <v>533</v>
      </c>
    </row>
    <row r="1121" spans="1:63" x14ac:dyDescent="0.35">
      <c r="A1121" s="28">
        <v>1115</v>
      </c>
      <c r="C1121" s="18" t="s">
        <v>25</v>
      </c>
      <c r="D1121" s="15">
        <v>53907</v>
      </c>
      <c r="E1121" s="19">
        <v>840</v>
      </c>
      <c r="F1121" s="19">
        <v>3467</v>
      </c>
      <c r="G1121" s="19">
        <v>4908</v>
      </c>
      <c r="H1121" s="19">
        <v>38665</v>
      </c>
      <c r="I1121" s="19">
        <v>6867</v>
      </c>
      <c r="J1121" s="20">
        <v>48.05312853618269</v>
      </c>
      <c r="K1121" s="20">
        <v>908</v>
      </c>
      <c r="L1121" s="20">
        <v>3.8924851030994128</v>
      </c>
      <c r="M1121" s="19">
        <v>46</v>
      </c>
      <c r="N1121" s="20">
        <v>2.4364406779661016</v>
      </c>
      <c r="O1121" s="20">
        <v>1491</v>
      </c>
      <c r="P1121" s="20">
        <v>81.170141223940817</v>
      </c>
      <c r="Q1121" s="20">
        <v>8.9200041181921144</v>
      </c>
      <c r="R1121" s="19">
        <v>96</v>
      </c>
      <c r="S1121" s="20">
        <v>3.0573248407643314</v>
      </c>
      <c r="T1121" s="19">
        <v>144</v>
      </c>
      <c r="U1121" s="20">
        <v>7.8175895765472303</v>
      </c>
      <c r="V1121" s="19">
        <v>118</v>
      </c>
      <c r="W1121" s="20">
        <v>9.0979182729375481</v>
      </c>
      <c r="X1121" s="19">
        <v>260</v>
      </c>
      <c r="Y1121" s="20">
        <v>8.3040562120728207</v>
      </c>
      <c r="Z1121" s="20">
        <v>24.95187259362968</v>
      </c>
      <c r="AA1121" s="20">
        <v>54.042702135106758</v>
      </c>
      <c r="AB1121" s="19">
        <v>2858</v>
      </c>
      <c r="AC1121" s="20">
        <v>8.1902851411376982</v>
      </c>
      <c r="AD1121" s="20">
        <v>86.792170178767606</v>
      </c>
      <c r="AE1121" s="20">
        <v>68.370902755090938</v>
      </c>
      <c r="AF1121" s="20">
        <v>63.897581792318633</v>
      </c>
      <c r="AG1121" s="20">
        <v>81.564409203171721</v>
      </c>
      <c r="AH1121" s="20">
        <v>31.51763324127861</v>
      </c>
      <c r="AI1121" s="20">
        <v>37.098054153572676</v>
      </c>
      <c r="AJ1121" s="3">
        <v>725.76464208242953</v>
      </c>
      <c r="AK1121" s="6">
        <v>23893</v>
      </c>
      <c r="AL1121" s="6">
        <v>18667</v>
      </c>
      <c r="AM1121" s="6">
        <v>6820</v>
      </c>
      <c r="AN1121" s="6">
        <v>1809</v>
      </c>
      <c r="AO1121" s="6">
        <v>9</v>
      </c>
      <c r="AP1121" s="6">
        <v>24</v>
      </c>
      <c r="AQ1121" s="6">
        <v>1746</v>
      </c>
      <c r="AR1121" s="6">
        <v>11241</v>
      </c>
      <c r="AS1121" s="6">
        <v>21.306721255544183</v>
      </c>
      <c r="AT1121" s="6">
        <v>216</v>
      </c>
      <c r="AU1121" s="6">
        <v>3</v>
      </c>
      <c r="AV1121" s="6">
        <v>145</v>
      </c>
      <c r="AW1121" s="6">
        <v>315</v>
      </c>
      <c r="AX1121" s="6">
        <v>679</v>
      </c>
      <c r="AY1121" s="6">
        <v>33.317261330761809</v>
      </c>
      <c r="AZ1121" s="6">
        <v>147</v>
      </c>
      <c r="BA1121" s="6">
        <v>0.6402439024390244</v>
      </c>
      <c r="BB1121" s="6">
        <v>953</v>
      </c>
      <c r="BC1121" s="6">
        <v>2783</v>
      </c>
      <c r="BD1121" s="6">
        <v>5.198079904368778</v>
      </c>
      <c r="BE1121" s="6">
        <v>92</v>
      </c>
      <c r="BF1121" s="6">
        <v>1.8867924528301887</v>
      </c>
      <c r="BG1121" s="6">
        <v>1970</v>
      </c>
      <c r="BH1121" s="6">
        <v>5.1292733095529464</v>
      </c>
      <c r="BI1121" s="6">
        <v>544</v>
      </c>
      <c r="BJ1121" s="6">
        <v>7.9870797239759224</v>
      </c>
      <c r="BK1121" s="6">
        <v>4908</v>
      </c>
    </row>
    <row r="1122" spans="1:63" x14ac:dyDescent="0.35">
      <c r="A1122" s="28">
        <v>1116</v>
      </c>
      <c r="C1122" s="18" t="s">
        <v>11</v>
      </c>
      <c r="D1122" s="15">
        <v>7707</v>
      </c>
      <c r="E1122" s="19">
        <v>82</v>
      </c>
      <c r="F1122" s="19">
        <v>430</v>
      </c>
      <c r="G1122" s="19">
        <v>1518</v>
      </c>
      <c r="H1122" s="19">
        <v>3134</v>
      </c>
      <c r="I1122" s="19">
        <v>137</v>
      </c>
      <c r="J1122" s="20">
        <v>52.807051159225907</v>
      </c>
      <c r="K1122" s="20">
        <v>510</v>
      </c>
      <c r="L1122" s="20">
        <v>21.897810218978105</v>
      </c>
      <c r="M1122" s="19">
        <v>93</v>
      </c>
      <c r="N1122" s="20">
        <v>14.006024096385541</v>
      </c>
      <c r="O1122" s="20">
        <v>751</v>
      </c>
      <c r="P1122" s="20">
        <v>93.733333333333334</v>
      </c>
      <c r="Q1122" s="20">
        <v>24.662907575386125</v>
      </c>
      <c r="R1122" s="19">
        <v>68</v>
      </c>
      <c r="S1122" s="20">
        <v>9.8981077147016006</v>
      </c>
      <c r="T1122" s="19">
        <v>90</v>
      </c>
      <c r="U1122" s="20">
        <v>27.19033232628399</v>
      </c>
      <c r="V1122" s="19">
        <v>93</v>
      </c>
      <c r="W1122" s="20">
        <v>26.956521739130434</v>
      </c>
      <c r="X1122" s="19">
        <v>185</v>
      </c>
      <c r="Y1122" s="20">
        <v>27.448071216617208</v>
      </c>
      <c r="Z1122" s="20">
        <v>31.897775674396595</v>
      </c>
      <c r="AA1122" s="20">
        <v>19.356365357311876</v>
      </c>
      <c r="AB1122" s="19">
        <v>820</v>
      </c>
      <c r="AC1122" s="20">
        <v>32.800000000000004</v>
      </c>
      <c r="AD1122" s="20">
        <v>54.93060628195763</v>
      </c>
      <c r="AE1122" s="20">
        <v>33.55263157894737</v>
      </c>
      <c r="AF1122" s="20">
        <v>30.597014925373134</v>
      </c>
      <c r="AG1122" s="20">
        <v>44.770029673590507</v>
      </c>
      <c r="AH1122" s="20">
        <v>39.045825486503453</v>
      </c>
      <c r="AI1122" s="20">
        <v>17.074701820464533</v>
      </c>
      <c r="AJ1122" s="3">
        <v>338.0299251870324</v>
      </c>
      <c r="AK1122" s="6">
        <v>0</v>
      </c>
      <c r="AL1122" s="6">
        <v>3526</v>
      </c>
      <c r="AM1122" s="6">
        <v>3</v>
      </c>
      <c r="AN1122" s="6">
        <v>1259</v>
      </c>
      <c r="AO1122" s="6">
        <v>0</v>
      </c>
      <c r="AP1122" s="6">
        <v>3</v>
      </c>
      <c r="AQ1122" s="6">
        <v>171</v>
      </c>
      <c r="AR1122" s="6">
        <v>485</v>
      </c>
      <c r="AS1122" s="6">
        <v>9.5963593193510093</v>
      </c>
      <c r="AT1122" s="6">
        <v>30</v>
      </c>
      <c r="AU1122" s="6">
        <v>101</v>
      </c>
      <c r="AV1122" s="6">
        <v>0</v>
      </c>
      <c r="AW1122" s="6">
        <v>0</v>
      </c>
      <c r="AX1122" s="6">
        <v>131</v>
      </c>
      <c r="AY1122" s="6">
        <v>67.486631016042793</v>
      </c>
      <c r="AZ1122" s="6">
        <v>30</v>
      </c>
      <c r="BA1122" s="6">
        <v>1.3525698827772767</v>
      </c>
      <c r="BB1122" s="6">
        <v>13</v>
      </c>
      <c r="BC1122" s="6">
        <v>705</v>
      </c>
      <c r="BD1122" s="6">
        <v>13.782991202346039</v>
      </c>
      <c r="BE1122" s="6">
        <v>46</v>
      </c>
      <c r="BF1122" s="6">
        <v>3.0831099195710454</v>
      </c>
      <c r="BG1122" s="6">
        <v>560</v>
      </c>
      <c r="BH1122" s="6">
        <v>18.264840182648399</v>
      </c>
      <c r="BI1122" s="6">
        <v>57</v>
      </c>
      <c r="BJ1122" s="6">
        <v>42.857142857142854</v>
      </c>
      <c r="BK1122" s="6">
        <v>1518</v>
      </c>
    </row>
    <row r="1123" spans="1:63" x14ac:dyDescent="0.35">
      <c r="A1123" s="28">
        <v>1117</v>
      </c>
      <c r="C1123" s="18" t="s">
        <v>281</v>
      </c>
      <c r="D1123" s="15">
        <v>4849</v>
      </c>
      <c r="E1123" s="19">
        <v>5</v>
      </c>
      <c r="F1123" s="19">
        <v>25</v>
      </c>
      <c r="G1123" s="19">
        <v>133</v>
      </c>
      <c r="H1123" s="19">
        <v>3849</v>
      </c>
      <c r="I1123" s="19">
        <v>845</v>
      </c>
      <c r="J1123" s="20">
        <v>50.876469375128899</v>
      </c>
      <c r="K1123" s="20">
        <v>93</v>
      </c>
      <c r="L1123" s="20">
        <v>6.1345646437994716</v>
      </c>
      <c r="M1123" s="19">
        <v>5</v>
      </c>
      <c r="N1123" s="20">
        <v>8.1967213114754092</v>
      </c>
      <c r="O1123" s="20">
        <v>291</v>
      </c>
      <c r="P1123" s="20">
        <v>81.666666666666671</v>
      </c>
      <c r="Q1123" s="20">
        <v>50.159337157425114</v>
      </c>
      <c r="R1123" s="19">
        <v>0</v>
      </c>
      <c r="S1123" s="20">
        <v>0</v>
      </c>
      <c r="T1123" s="19">
        <v>4</v>
      </c>
      <c r="U1123" s="20">
        <v>9.0909090909090917</v>
      </c>
      <c r="V1123" s="19">
        <v>7</v>
      </c>
      <c r="W1123" s="20">
        <v>15.217391304347828</v>
      </c>
      <c r="X1123" s="19">
        <v>15</v>
      </c>
      <c r="Y1123" s="20">
        <v>15</v>
      </c>
      <c r="Z1123" s="20">
        <v>25.083836351441985</v>
      </c>
      <c r="AA1123" s="20">
        <v>20.187793427230048</v>
      </c>
      <c r="AB1123" s="19">
        <v>174</v>
      </c>
      <c r="AC1123" s="20">
        <v>6.1614730878186963</v>
      </c>
      <c r="AD1123" s="20">
        <v>79.344955097728473</v>
      </c>
      <c r="AE1123" s="20">
        <v>55.279503105590067</v>
      </c>
      <c r="AF1123" s="20">
        <v>25</v>
      </c>
      <c r="AG1123" s="20">
        <v>67.650243638332427</v>
      </c>
      <c r="AH1123" s="20">
        <v>59.113680154142578</v>
      </c>
      <c r="AI1123" s="20">
        <v>18.728323699421964</v>
      </c>
      <c r="AJ1123" s="3">
        <v>576.37434554973822</v>
      </c>
      <c r="AK1123" s="6">
        <v>861</v>
      </c>
      <c r="AL1123" s="6">
        <v>2564</v>
      </c>
      <c r="AM1123" s="6">
        <v>7</v>
      </c>
      <c r="AN1123" s="6">
        <v>18</v>
      </c>
      <c r="AO1123" s="6">
        <v>0</v>
      </c>
      <c r="AP1123" s="6">
        <v>45</v>
      </c>
      <c r="AQ1123" s="6">
        <v>1073</v>
      </c>
      <c r="AR1123" s="6">
        <v>69</v>
      </c>
      <c r="AS1123" s="6">
        <v>1.4637250742469239</v>
      </c>
      <c r="AT1123" s="6"/>
      <c r="AU1123" s="6"/>
      <c r="AV1123" s="6"/>
      <c r="AW1123" s="6"/>
      <c r="AX1123" s="6"/>
      <c r="AY1123" s="6">
        <v>19.880162636422</v>
      </c>
      <c r="AZ1123" s="6">
        <v>28</v>
      </c>
      <c r="BA1123" s="6">
        <v>1.8567639257294428</v>
      </c>
      <c r="BB1123" s="6">
        <v>73</v>
      </c>
      <c r="BC1123" s="6">
        <v>1646</v>
      </c>
      <c r="BD1123" s="6">
        <v>34.298812252552615</v>
      </c>
      <c r="BE1123" s="6">
        <v>5</v>
      </c>
      <c r="BF1123" s="6">
        <v>3.8759689922480618</v>
      </c>
      <c r="BG1123" s="6">
        <v>966</v>
      </c>
      <c r="BH1123" s="6">
        <v>25.341028331584468</v>
      </c>
      <c r="BI1123" s="6">
        <v>671</v>
      </c>
      <c r="BJ1123" s="6">
        <v>80.940892641737022</v>
      </c>
      <c r="BK1123" s="6">
        <v>133</v>
      </c>
    </row>
    <row r="1124" spans="1:63" x14ac:dyDescent="0.35">
      <c r="A1124" s="28">
        <v>1118</v>
      </c>
      <c r="C1124" s="18" t="s">
        <v>14</v>
      </c>
      <c r="D1124" s="15">
        <v>14826</v>
      </c>
      <c r="E1124" s="19">
        <v>95</v>
      </c>
      <c r="F1124" s="19">
        <v>277</v>
      </c>
      <c r="G1124" s="19">
        <v>586</v>
      </c>
      <c r="H1124" s="19">
        <v>11498</v>
      </c>
      <c r="I1124" s="19">
        <v>2461</v>
      </c>
      <c r="J1124" s="20">
        <v>49.062457844327533</v>
      </c>
      <c r="K1124" s="20">
        <v>761</v>
      </c>
      <c r="L1124" s="20">
        <v>17.166704263478458</v>
      </c>
      <c r="M1124" s="19">
        <v>24</v>
      </c>
      <c r="N1124" s="20">
        <v>9.6385542168674707</v>
      </c>
      <c r="O1124" s="20">
        <v>1443</v>
      </c>
      <c r="P1124" s="20">
        <v>84.177654406662043</v>
      </c>
      <c r="Q1124" s="20">
        <v>43.966930368469818</v>
      </c>
      <c r="R1124" s="19">
        <v>42</v>
      </c>
      <c r="S1124" s="20">
        <v>11.170212765957446</v>
      </c>
      <c r="T1124" s="19">
        <v>40</v>
      </c>
      <c r="U1124" s="20">
        <v>19.801980198019802</v>
      </c>
      <c r="V1124" s="19">
        <v>42</v>
      </c>
      <c r="W1124" s="20">
        <v>23.463687150837988</v>
      </c>
      <c r="X1124" s="19">
        <v>79</v>
      </c>
      <c r="Y1124" s="20">
        <v>21.467391304347828</v>
      </c>
      <c r="Z1124" s="20">
        <v>21.80788293603965</v>
      </c>
      <c r="AA1124" s="20">
        <v>28.038706632050982</v>
      </c>
      <c r="AB1124" s="19">
        <v>665</v>
      </c>
      <c r="AC1124" s="20">
        <v>10.072705240836111</v>
      </c>
      <c r="AD1124" s="20">
        <v>64.728148657949063</v>
      </c>
      <c r="AE1124" s="20">
        <v>34.984632073766051</v>
      </c>
      <c r="AF1124" s="20">
        <v>50.5</v>
      </c>
      <c r="AG1124" s="20">
        <v>50.640840319938327</v>
      </c>
      <c r="AH1124" s="20">
        <v>47.240845796802475</v>
      </c>
      <c r="AI1124" s="20">
        <v>28.038507821901327</v>
      </c>
      <c r="AJ1124" s="3">
        <v>432.61159227181878</v>
      </c>
      <c r="AK1124" s="6">
        <v>27</v>
      </c>
      <c r="AL1124" s="6">
        <v>1160</v>
      </c>
      <c r="AM1124" s="6">
        <v>0</v>
      </c>
      <c r="AN1124" s="6">
        <v>9965</v>
      </c>
      <c r="AO1124" s="6">
        <v>31</v>
      </c>
      <c r="AP1124" s="6">
        <v>22</v>
      </c>
      <c r="AQ1124" s="6">
        <v>2492</v>
      </c>
      <c r="AR1124" s="6">
        <v>848</v>
      </c>
      <c r="AS1124" s="6">
        <v>5.9226148903478135</v>
      </c>
      <c r="AT1124" s="6">
        <v>60</v>
      </c>
      <c r="AU1124" s="6">
        <v>11</v>
      </c>
      <c r="AV1124" s="6">
        <v>6</v>
      </c>
      <c r="AW1124" s="6">
        <v>43</v>
      </c>
      <c r="AX1124" s="6">
        <v>120</v>
      </c>
      <c r="AY1124" s="6">
        <v>28.040801969750262</v>
      </c>
      <c r="AZ1124" s="6">
        <v>173</v>
      </c>
      <c r="BA1124" s="6">
        <v>3.9724454649827781</v>
      </c>
      <c r="BB1124" s="6">
        <v>335</v>
      </c>
      <c r="BC1124" s="6">
        <v>4290</v>
      </c>
      <c r="BD1124" s="6">
        <v>29.283276450511948</v>
      </c>
      <c r="BE1124" s="6">
        <v>51</v>
      </c>
      <c r="BF1124" s="6">
        <v>8.7931034482758612</v>
      </c>
      <c r="BG1124" s="6">
        <v>2772</v>
      </c>
      <c r="BH1124" s="6">
        <v>24.39711318429854</v>
      </c>
      <c r="BI1124" s="6">
        <v>1424</v>
      </c>
      <c r="BJ1124" s="6">
        <v>58.48049281314168</v>
      </c>
      <c r="BK1124" s="6">
        <v>586</v>
      </c>
    </row>
    <row r="1125" spans="1:63" x14ac:dyDescent="0.35">
      <c r="A1125" s="28">
        <v>1119</v>
      </c>
      <c r="C1125" s="18" t="s">
        <v>18</v>
      </c>
      <c r="D1125" s="15">
        <v>78995</v>
      </c>
      <c r="E1125" s="19">
        <v>649</v>
      </c>
      <c r="F1125" s="19">
        <v>1992</v>
      </c>
      <c r="G1125" s="19">
        <v>7249</v>
      </c>
      <c r="H1125" s="19">
        <v>61672</v>
      </c>
      <c r="I1125" s="19">
        <v>8070</v>
      </c>
      <c r="J1125" s="20">
        <v>55.509842395088292</v>
      </c>
      <c r="K1125" s="20">
        <v>4420</v>
      </c>
      <c r="L1125" s="20">
        <v>14.821769893699072</v>
      </c>
      <c r="M1125" s="19">
        <v>226</v>
      </c>
      <c r="N1125" s="20">
        <v>5.9820010587612495</v>
      </c>
      <c r="O1125" s="20">
        <v>7687</v>
      </c>
      <c r="P1125" s="20">
        <v>87.348691917219838</v>
      </c>
      <c r="Q1125" s="20">
        <v>31.287707390648567</v>
      </c>
      <c r="R1125" s="19">
        <v>211</v>
      </c>
      <c r="S1125" s="20">
        <v>4.3026101141924959</v>
      </c>
      <c r="T1125" s="19">
        <v>164</v>
      </c>
      <c r="U1125" s="20">
        <v>8.1067721206129519</v>
      </c>
      <c r="V1125" s="19">
        <v>334</v>
      </c>
      <c r="W1125" s="20">
        <v>11.674239776301992</v>
      </c>
      <c r="X1125" s="19">
        <v>503</v>
      </c>
      <c r="Y1125" s="20">
        <v>10.311603116031161</v>
      </c>
      <c r="Z1125" s="20">
        <v>18.281801203569206</v>
      </c>
      <c r="AA1125" s="20">
        <v>36.421802586982082</v>
      </c>
      <c r="AB1125" s="19">
        <v>5391</v>
      </c>
      <c r="AC1125" s="20">
        <v>11.740238245606394</v>
      </c>
      <c r="AD1125" s="20">
        <v>72.439898075999849</v>
      </c>
      <c r="AE1125" s="20">
        <v>53.305651264834943</v>
      </c>
      <c r="AF1125" s="20">
        <v>44.036877206747747</v>
      </c>
      <c r="AG1125" s="20">
        <v>63.82322523454237</v>
      </c>
      <c r="AH1125" s="20">
        <v>46.361165443137651</v>
      </c>
      <c r="AI1125" s="20">
        <v>24.91426829578073</v>
      </c>
      <c r="AJ1125" s="3">
        <v>453.45113655218182</v>
      </c>
      <c r="AK1125" s="6">
        <v>37336</v>
      </c>
      <c r="AL1125" s="6">
        <v>17772</v>
      </c>
      <c r="AM1125" s="6">
        <v>35</v>
      </c>
      <c r="AN1125" s="6">
        <v>114</v>
      </c>
      <c r="AO1125" s="6">
        <v>0</v>
      </c>
      <c r="AP1125" s="6">
        <v>310</v>
      </c>
      <c r="AQ1125" s="6">
        <v>20353</v>
      </c>
      <c r="AR1125" s="6">
        <v>10812</v>
      </c>
      <c r="AS1125" s="6">
        <v>14.199784612959995</v>
      </c>
      <c r="AT1125" s="6">
        <v>624</v>
      </c>
      <c r="AU1125" s="6">
        <v>0</v>
      </c>
      <c r="AV1125" s="6">
        <v>214</v>
      </c>
      <c r="AW1125" s="6">
        <v>91</v>
      </c>
      <c r="AX1125" s="6">
        <v>929</v>
      </c>
      <c r="AY1125" s="6">
        <v>23.151925050659226</v>
      </c>
      <c r="AZ1125" s="6">
        <v>328</v>
      </c>
      <c r="BA1125" s="6">
        <v>1.121712663725591</v>
      </c>
      <c r="BB1125" s="6">
        <v>738</v>
      </c>
      <c r="BC1125" s="6">
        <v>31525</v>
      </c>
      <c r="BD1125" s="6">
        <v>40.298869969831777</v>
      </c>
      <c r="BE1125" s="6">
        <v>1338</v>
      </c>
      <c r="BF1125" s="6">
        <v>18.679324305458607</v>
      </c>
      <c r="BG1125" s="6">
        <v>23576</v>
      </c>
      <c r="BH1125" s="6">
        <v>38.566988385408145</v>
      </c>
      <c r="BI1125" s="6">
        <v>6147</v>
      </c>
      <c r="BJ1125" s="6">
        <v>77.078369905956109</v>
      </c>
      <c r="BK1125" s="6">
        <v>7249</v>
      </c>
    </row>
    <row r="1126" spans="1:63" ht="12.75" x14ac:dyDescent="0.3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>
        <v>3271</v>
      </c>
      <c r="U1126">
        <v>8.0630053243936093</v>
      </c>
      <c r="V1126">
        <v>4528</v>
      </c>
      <c r="W1126">
        <v>11.784301478242764</v>
      </c>
      <c r="X1126">
        <v>7802</v>
      </c>
      <c r="Y1126">
        <v>9.8780750288036661</v>
      </c>
      <c r="Z1126">
        <v>18.936768212273385</v>
      </c>
      <c r="AA1126">
        <v>54.596193038775588</v>
      </c>
      <c r="AB1126">
        <v>51331</v>
      </c>
      <c r="AC1126">
        <v>10.086598035381989</v>
      </c>
      <c r="AD1126">
        <v>77.530796478891844</v>
      </c>
      <c r="AE1126">
        <v>57.544009692823039</v>
      </c>
      <c r="AF1126">
        <v>54.224367823976813</v>
      </c>
      <c r="AG1126">
        <v>70.997414448669204</v>
      </c>
      <c r="AH1126">
        <v>33.008870870629792</v>
      </c>
      <c r="AI1126">
        <v>36.110776613726884</v>
      </c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>
        <v>50.298721923920439</v>
      </c>
      <c r="AZ1126"/>
      <c r="BA1126"/>
      <c r="BB1126"/>
      <c r="BC1126"/>
      <c r="BD1126"/>
      <c r="BE1126"/>
      <c r="BF1126"/>
      <c r="BG1126"/>
      <c r="BH1126"/>
      <c r="BI1126"/>
      <c r="BJ1126"/>
      <c r="BK1126"/>
    </row>
    <row r="1127" spans="1:63" x14ac:dyDescent="0.35">
      <c r="B1127" s="22"/>
      <c r="Q1127" s="23"/>
    </row>
    <row r="1129" spans="1:63" x14ac:dyDescent="0.35">
      <c r="B1129" s="22"/>
      <c r="C1129" s="22"/>
    </row>
    <row r="1131" spans="1:63" x14ac:dyDescent="0.35">
      <c r="B1131" s="22"/>
      <c r="C1131" s="22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</row>
    <row r="1132" spans="1:63" x14ac:dyDescent="0.35">
      <c r="B1132" s="22"/>
      <c r="C1132" s="22"/>
    </row>
    <row r="1133" spans="1:63" x14ac:dyDescent="0.35">
      <c r="B1133" s="22"/>
      <c r="C1133" s="22"/>
    </row>
    <row r="1139" spans="1:63" s="25" customFormat="1" x14ac:dyDescent="0.35">
      <c r="A1139" s="30"/>
      <c r="B1139" s="24"/>
      <c r="E1139" s="7"/>
      <c r="F1139" s="7"/>
      <c r="G1139" s="7"/>
      <c r="H1139" s="7"/>
      <c r="I1139" s="7"/>
      <c r="T1139" s="7"/>
      <c r="U1139" s="7"/>
      <c r="V1139" s="7"/>
      <c r="W1139" s="7"/>
      <c r="X1139" s="7"/>
      <c r="Y1139" s="7"/>
      <c r="AB1139" s="7"/>
      <c r="AC1139" s="7"/>
      <c r="AD1139" s="7"/>
      <c r="AE1139" s="7"/>
      <c r="AF1139" s="7"/>
      <c r="AG1139" s="7"/>
      <c r="AH1139" s="7"/>
      <c r="AI1139" s="7"/>
      <c r="AJ1139" s="1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</row>
    <row r="1140" spans="1:63" x14ac:dyDescent="0.35">
      <c r="E1140" s="25"/>
      <c r="F1140" s="25"/>
      <c r="G1140" s="25"/>
      <c r="H1140" s="25"/>
      <c r="I1140" s="25"/>
      <c r="AC1140" s="25"/>
      <c r="AH1140" s="25"/>
      <c r="AI1140" s="25"/>
      <c r="AJ1140" s="2"/>
      <c r="AL1140" s="26"/>
      <c r="AM1140" s="26"/>
      <c r="AN1140" s="26"/>
      <c r="AO1140" s="26"/>
      <c r="AP1140" s="26"/>
      <c r="AQ1140" s="26"/>
      <c r="AR1140" s="26"/>
      <c r="AS1140" s="26"/>
      <c r="AT1140" s="26"/>
      <c r="AU1140" s="26"/>
      <c r="AV1140" s="26"/>
      <c r="AW1140" s="26"/>
      <c r="AX1140" s="26"/>
      <c r="AY1140" s="26"/>
      <c r="AZ1140" s="26"/>
      <c r="BA1140" s="26"/>
      <c r="BB1140" s="26"/>
      <c r="BC1140" s="26"/>
      <c r="BD1140" s="26"/>
      <c r="BE1140" s="26"/>
      <c r="BF1140" s="26"/>
      <c r="BG1140" s="26"/>
      <c r="BH1140" s="26"/>
      <c r="BI1140" s="26"/>
      <c r="BJ1140" s="26"/>
      <c r="BK1140" s="26"/>
    </row>
    <row r="1141" spans="1:63" x14ac:dyDescent="0.35">
      <c r="AB1141" s="25"/>
      <c r="AD1141" s="25"/>
      <c r="AE1141" s="25"/>
      <c r="AK1141" s="26"/>
    </row>
    <row r="1142" spans="1:63" x14ac:dyDescent="0.35">
      <c r="T1142" s="25"/>
      <c r="U1142" s="25"/>
      <c r="V1142" s="25"/>
      <c r="W1142" s="25"/>
      <c r="X1142" s="25"/>
      <c r="Y1142" s="25"/>
      <c r="AF1142" s="25"/>
      <c r="AG1142" s="25"/>
    </row>
  </sheetData>
  <sheetProtection password="CF21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showGridLines="0" showRowColHeaders="0" tabSelected="1" zoomScaleNormal="100" workbookViewId="0">
      <selection activeCell="J4" sqref="J4"/>
    </sheetView>
  </sheetViews>
  <sheetFormatPr defaultColWidth="9.1328125" defaultRowHeight="14.25" x14ac:dyDescent="0.45"/>
  <cols>
    <col min="1" max="8" width="12" style="120" customWidth="1"/>
    <col min="9" max="16384" width="9.1328125" style="120"/>
  </cols>
  <sheetData>
    <row r="1" spans="1:14" ht="76.5" customHeight="1" x14ac:dyDescent="0.7">
      <c r="A1" s="151" t="s">
        <v>282</v>
      </c>
      <c r="B1" s="151"/>
      <c r="C1" s="151"/>
      <c r="D1" s="151"/>
      <c r="E1" s="151"/>
      <c r="F1" s="151"/>
      <c r="G1" s="151"/>
      <c r="H1" s="151"/>
      <c r="I1" s="133"/>
      <c r="J1" s="133"/>
      <c r="K1" s="133"/>
      <c r="L1" s="133"/>
      <c r="M1" s="133"/>
      <c r="N1" s="133"/>
    </row>
    <row r="2" spans="1:14" ht="33" customHeight="1" x14ac:dyDescent="0.45">
      <c r="A2" s="153" t="s">
        <v>283</v>
      </c>
      <c r="B2" s="153"/>
      <c r="C2" s="153"/>
      <c r="D2" s="153"/>
      <c r="E2" s="153"/>
      <c r="F2" s="153"/>
      <c r="G2" s="153"/>
      <c r="H2" s="153"/>
      <c r="I2" s="133"/>
      <c r="J2" s="133"/>
      <c r="K2" s="133"/>
      <c r="L2" s="133"/>
      <c r="M2" s="133"/>
      <c r="N2" s="133"/>
    </row>
    <row r="3" spans="1:14" ht="15" customHeight="1" x14ac:dyDescent="0.45">
      <c r="A3" s="154" t="s">
        <v>273</v>
      </c>
      <c r="B3" s="154"/>
      <c r="C3" s="154"/>
      <c r="D3" s="154"/>
      <c r="E3" s="154"/>
      <c r="F3" s="154"/>
      <c r="G3" s="154"/>
      <c r="H3" s="154"/>
      <c r="I3" s="133"/>
      <c r="J3" s="133"/>
      <c r="K3" s="133"/>
      <c r="L3" s="133"/>
      <c r="M3" s="133"/>
      <c r="N3" s="133"/>
    </row>
    <row r="4" spans="1:14" ht="15.4" x14ac:dyDescent="0.45">
      <c r="A4" s="133"/>
      <c r="B4" s="152"/>
      <c r="C4" s="152"/>
      <c r="D4" s="152"/>
      <c r="E4" s="152"/>
      <c r="F4" s="152"/>
      <c r="G4" s="152"/>
      <c r="H4" s="133"/>
      <c r="I4" s="133"/>
      <c r="J4" s="133"/>
      <c r="K4" s="133"/>
      <c r="L4" s="133"/>
      <c r="M4" s="133"/>
      <c r="N4" s="133"/>
    </row>
    <row r="5" spans="1:14" x14ac:dyDescent="0.45">
      <c r="A5" s="133"/>
      <c r="B5" s="134"/>
      <c r="C5" s="134"/>
      <c r="D5" s="134"/>
      <c r="E5" s="134"/>
      <c r="F5" s="134"/>
      <c r="G5" s="134"/>
      <c r="H5" s="133"/>
      <c r="I5" s="133"/>
      <c r="J5" s="133"/>
      <c r="K5" s="133"/>
      <c r="L5" s="133"/>
      <c r="M5" s="133"/>
      <c r="N5" s="133"/>
    </row>
    <row r="6" spans="1:14" x14ac:dyDescent="0.4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4" x14ac:dyDescent="0.45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</row>
    <row r="8" spans="1:14" x14ac:dyDescent="0.45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spans="1:14" x14ac:dyDescent="0.4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</row>
    <row r="10" spans="1:14" x14ac:dyDescent="0.4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</row>
    <row r="11" spans="1:14" x14ac:dyDescent="0.45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</row>
    <row r="12" spans="1:14" x14ac:dyDescent="0.45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</row>
    <row r="13" spans="1:14" x14ac:dyDescent="0.45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</row>
    <row r="14" spans="1:14" x14ac:dyDescent="0.45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</row>
    <row r="15" spans="1:14" x14ac:dyDescent="0.4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1:14" x14ac:dyDescent="0.4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spans="1:14" x14ac:dyDescent="0.45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</row>
    <row r="18" spans="1:14" x14ac:dyDescent="0.45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</row>
    <row r="19" spans="1:14" x14ac:dyDescent="0.45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</row>
    <row r="20" spans="1:14" x14ac:dyDescent="0.4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</row>
    <row r="21" spans="1:14" x14ac:dyDescent="0.45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</row>
    <row r="22" spans="1:14" x14ac:dyDescent="0.45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</row>
    <row r="23" spans="1:14" x14ac:dyDescent="0.4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</row>
    <row r="24" spans="1:14" x14ac:dyDescent="0.45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</row>
    <row r="25" spans="1:14" x14ac:dyDescent="0.45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</row>
    <row r="26" spans="1:14" x14ac:dyDescent="0.45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</row>
    <row r="27" spans="1:14" x14ac:dyDescent="0.45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</row>
    <row r="28" spans="1:14" x14ac:dyDescent="0.45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</row>
    <row r="29" spans="1:14" x14ac:dyDescent="0.45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</row>
    <row r="30" spans="1:14" x14ac:dyDescent="0.45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</row>
    <row r="31" spans="1:14" x14ac:dyDescent="0.45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</row>
    <row r="32" spans="1:14" x14ac:dyDescent="0.45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</row>
    <row r="33" spans="1:14" x14ac:dyDescent="0.45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</row>
    <row r="34" spans="1:14" x14ac:dyDescent="0.45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</row>
  </sheetData>
  <sheetProtection password="CF21" sheet="1" objects="1" scenarios="1" selectLockedCells="1" selectUnlockedCells="1"/>
  <mergeCells count="4">
    <mergeCell ref="A1:H1"/>
    <mergeCell ref="B4:G4"/>
    <mergeCell ref="A2:H2"/>
    <mergeCell ref="A3:H3"/>
  </mergeCells>
  <pageMargins left="0.39370078740157483" right="0.39370078740157483" top="0.39370078740157483" bottom="0.39370078740157483" header="0.39370078740157483" footer="0.31496062992125984"/>
  <pageSetup paperSize="9" scale="9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6"/>
  <sheetViews>
    <sheetView showGridLines="0" showRowColHeaders="0" zoomScale="95" zoomScaleNormal="95" workbookViewId="0">
      <selection activeCell="B5" sqref="B5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92" t="s">
        <v>201</v>
      </c>
      <c r="C1" s="155" t="str">
        <f>CONCATENATE("Residents of ",INDEX(V5:V36,F2)," who were born in ",B4)</f>
        <v>Residents of Hume who were born in Afghanistan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90" t="s">
        <v>200</v>
      </c>
      <c r="C2" s="35"/>
      <c r="D2" s="37"/>
      <c r="E2" s="125"/>
      <c r="F2" s="126">
        <v>12</v>
      </c>
      <c r="G2" s="127">
        <v>1</v>
      </c>
      <c r="H2" s="36"/>
      <c r="I2" s="35"/>
      <c r="J2" s="35"/>
      <c r="K2" s="35"/>
      <c r="L2" s="161"/>
      <c r="M2" s="162"/>
      <c r="N2" s="163"/>
    </row>
    <row r="3" spans="1:22" ht="13.5" customHeight="1" x14ac:dyDescent="0.4">
      <c r="B3" s="91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</row>
    <row r="4" spans="1:22" ht="13.5" customHeight="1" thickBot="1" x14ac:dyDescent="0.5">
      <c r="A4" s="94">
        <v>32</v>
      </c>
      <c r="B4" s="40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102"/>
      <c r="P4" s="100"/>
      <c r="Q4" s="99"/>
      <c r="R4" s="99"/>
      <c r="S4" s="99"/>
      <c r="T4" s="9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289</v>
      </c>
      <c r="E5" s="35"/>
      <c r="F5" s="35"/>
      <c r="G5" s="47"/>
      <c r="H5" s="35" t="s">
        <v>157</v>
      </c>
      <c r="I5" s="48">
        <f>VLOOKUP($F$2*35-35+$G$2,'Data 2'!$A$7:$BJ$1126,5)</f>
        <v>0</v>
      </c>
      <c r="J5" s="49">
        <f>IF($D$5&gt;0,I5/$D$5*100,"")</f>
        <v>0</v>
      </c>
      <c r="K5" s="37"/>
      <c r="L5" s="98"/>
      <c r="M5" s="103"/>
      <c r="N5" s="104"/>
      <c r="O5" s="102"/>
      <c r="P5" s="100"/>
      <c r="Q5" s="99"/>
      <c r="R5" s="99"/>
      <c r="S5" s="99"/>
      <c r="T5" s="9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32</v>
      </c>
      <c r="J6" s="52">
        <f>IF($D$5&gt;0,I6/$D$5*100,"")</f>
        <v>11.072664359861593</v>
      </c>
      <c r="K6" s="37"/>
      <c r="L6" s="98"/>
      <c r="M6" s="103" t="s">
        <v>207</v>
      </c>
      <c r="N6" s="104">
        <f>VLOOKUP($F$2*35-35+$G$2,'Data 2'!$A$7:$BJ$1126,6)</f>
        <v>32</v>
      </c>
      <c r="O6" s="102"/>
      <c r="P6" s="100"/>
      <c r="Q6" s="99"/>
      <c r="R6" s="99"/>
      <c r="S6" s="99"/>
      <c r="T6" s="9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42.906574394463668</v>
      </c>
      <c r="E7" s="35"/>
      <c r="F7" s="35"/>
      <c r="G7" s="35"/>
      <c r="H7" s="50" t="s">
        <v>65</v>
      </c>
      <c r="I7" s="51">
        <f>VLOOKUP($F$2*35-35+$G$2,'Data 2'!$A$7:$BJ$1126,7)</f>
        <v>86</v>
      </c>
      <c r="J7" s="52">
        <f>IF($D$5&gt;0,I7/$D$5*100,"")</f>
        <v>29.757785467128027</v>
      </c>
      <c r="K7" s="37"/>
      <c r="L7" s="98"/>
      <c r="M7" s="103" t="s">
        <v>189</v>
      </c>
      <c r="N7" s="104">
        <f>VLOOKUP($F$2*35-35+$G$2,'Data 2'!$A$7:$BJ$1126,7)</f>
        <v>86</v>
      </c>
      <c r="O7" s="102"/>
      <c r="P7" s="100"/>
      <c r="Q7" s="99"/>
      <c r="R7" s="99"/>
      <c r="S7" s="99"/>
      <c r="T7" s="9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57.093425605536332</v>
      </c>
      <c r="E8" s="35"/>
      <c r="F8" s="35"/>
      <c r="G8" s="35"/>
      <c r="H8" s="50" t="s">
        <v>159</v>
      </c>
      <c r="I8" s="51">
        <f>VLOOKUP($F$2*35-35+$G$2,'Data 2'!$A$7:$BJ$1126,8)</f>
        <v>160</v>
      </c>
      <c r="J8" s="52">
        <f>IF($D$5&gt;0,I8/$D$5*100,"")</f>
        <v>55.363321799307961</v>
      </c>
      <c r="K8" s="37"/>
      <c r="L8" s="98"/>
      <c r="M8" s="103" t="s">
        <v>208</v>
      </c>
      <c r="N8" s="104">
        <f>VLOOKUP($F$2*35-35+$G$2,'Data 2'!$A$7:$BK$1126,63)</f>
        <v>86</v>
      </c>
      <c r="R8" s="99"/>
      <c r="S8" s="99"/>
      <c r="T8" s="9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9</v>
      </c>
      <c r="J9" s="56">
        <f>IF($D$5&gt;0,I9/$D$5*100,"")</f>
        <v>3.1141868512110724</v>
      </c>
      <c r="K9" s="37"/>
      <c r="L9" s="98"/>
      <c r="M9" s="103" t="s">
        <v>69</v>
      </c>
      <c r="N9" s="104">
        <f>VLOOKUP($F$2*35-35+$G$2,'Data 2'!$A$7:$BJ$1126,9)</f>
        <v>9</v>
      </c>
      <c r="R9" s="99"/>
      <c r="S9" s="99"/>
      <c r="T9" s="9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L10" s="98"/>
      <c r="M10" s="99"/>
      <c r="N10" s="101"/>
      <c r="R10" s="99"/>
      <c r="S10" s="99"/>
      <c r="T10" s="9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L11" s="98"/>
      <c r="M11" s="99"/>
      <c r="N11" s="101"/>
      <c r="O11" s="102"/>
      <c r="P11" s="100"/>
      <c r="Q11" s="99"/>
      <c r="R11" s="99"/>
      <c r="S11" s="99"/>
      <c r="T11" s="9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9</v>
      </c>
      <c r="H12" s="59">
        <f>VLOOKUP($F$2*35-35+$G$2,'Data 2'!$A$7:$BJ$1126,12)</f>
        <v>8.1818181818181817</v>
      </c>
      <c r="I12" s="123" t="s">
        <v>271</v>
      </c>
      <c r="J12" s="37"/>
      <c r="K12" s="37"/>
      <c r="L12" s="98"/>
      <c r="M12" s="99"/>
      <c r="N12" s="101"/>
      <c r="O12" s="102"/>
      <c r="P12" s="100"/>
      <c r="Q12" s="99"/>
      <c r="R12" s="99"/>
      <c r="S12" s="99"/>
      <c r="T12" s="9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3</v>
      </c>
      <c r="H13" s="61">
        <f>VLOOKUP($F$2*35-35+$G$2,'Data 2'!$A$7:$BJ$1126,14)</f>
        <v>7.3170731707317067</v>
      </c>
      <c r="I13" s="123" t="s">
        <v>272</v>
      </c>
      <c r="J13" s="37"/>
      <c r="K13" s="37"/>
      <c r="L13" s="98"/>
      <c r="M13" s="99"/>
      <c r="N13" s="101"/>
      <c r="O13" s="102"/>
      <c r="P13" s="100"/>
      <c r="Q13" s="99"/>
      <c r="R13" s="99"/>
      <c r="S13" s="99"/>
      <c r="T13" s="9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16</v>
      </c>
      <c r="H14" s="62">
        <f>VLOOKUP($F$2*35-35+$G$2,'Data 2'!$A$7:$BJ$1126,16)</f>
        <v>100</v>
      </c>
      <c r="I14" s="123" t="s">
        <v>191</v>
      </c>
      <c r="J14" s="37"/>
      <c r="K14" s="37"/>
      <c r="L14" s="98"/>
      <c r="M14" s="99"/>
      <c r="N14" s="101"/>
      <c r="O14" s="102"/>
      <c r="P14" s="100"/>
      <c r="Q14" s="99"/>
      <c r="R14" s="99"/>
      <c r="S14" s="99"/>
      <c r="T14" s="9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L15" s="98"/>
      <c r="M15" s="99"/>
      <c r="N15" s="101"/>
      <c r="O15" s="102"/>
      <c r="P15" s="100"/>
      <c r="Q15" s="99"/>
      <c r="R15" s="99"/>
      <c r="S15" s="99"/>
      <c r="T15" s="9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L16" s="98"/>
      <c r="M16" s="99"/>
      <c r="N16" s="101"/>
      <c r="O16" s="102"/>
      <c r="P16" s="100"/>
      <c r="Q16" s="99"/>
      <c r="R16" s="99"/>
      <c r="S16" s="99"/>
      <c r="T16" s="9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46.929824561403507</v>
      </c>
      <c r="J17" s="37"/>
      <c r="K17" s="37"/>
      <c r="L17" s="98"/>
      <c r="M17" s="99"/>
      <c r="N17" s="101"/>
      <c r="O17" s="102"/>
      <c r="P17" s="100"/>
      <c r="Q17" s="99"/>
      <c r="R17" s="99"/>
      <c r="S17" s="99"/>
      <c r="T17" s="9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18</v>
      </c>
      <c r="I18" s="61">
        <f>VLOOKUP($F$2*35-35+$G$2,'Data 2'!$A$7:$BJ$1126,19)</f>
        <v>40</v>
      </c>
      <c r="J18" s="37"/>
      <c r="K18" s="37"/>
      <c r="L18" s="98"/>
      <c r="M18" s="99"/>
      <c r="N18" s="101"/>
      <c r="O18" s="102"/>
      <c r="P18" s="100"/>
      <c r="Q18" s="99"/>
      <c r="R18" s="99"/>
      <c r="S18" s="99"/>
      <c r="T18" s="9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206</v>
      </c>
      <c r="D19" s="37"/>
      <c r="E19" s="37"/>
      <c r="F19" s="37"/>
      <c r="G19" s="64" t="s">
        <v>76</v>
      </c>
      <c r="H19" s="65">
        <f>VLOOKUP($F$2*35-35+$G$2,'Data 2'!$A$7:$BJ$1126,20)</f>
        <v>10</v>
      </c>
      <c r="I19" s="66">
        <f>VLOOKUP($F$2*35-35+$G$2,'Data 2'!$A$7:$BJ$1126,21)</f>
        <v>43.478260869565219</v>
      </c>
      <c r="J19" s="37"/>
      <c r="K19" s="37"/>
      <c r="L19" s="98"/>
      <c r="M19" s="99"/>
      <c r="N19" s="101"/>
      <c r="O19" s="102"/>
      <c r="P19" s="100"/>
      <c r="Q19" s="99"/>
      <c r="R19" s="99"/>
      <c r="S19" s="99"/>
      <c r="T19" s="9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4</v>
      </c>
      <c r="I20" s="61">
        <f>VLOOKUP($F$2*35-35+$G$2,'Data 2'!$A$7:$BJ$1126,23)</f>
        <v>21.052631578947366</v>
      </c>
      <c r="J20" s="37"/>
      <c r="K20" s="37"/>
      <c r="L20" s="98"/>
      <c r="M20" s="99"/>
      <c r="N20" s="101"/>
      <c r="O20" s="102"/>
      <c r="P20" s="100"/>
      <c r="Q20" s="99"/>
      <c r="R20" s="99"/>
      <c r="S20" s="99"/>
      <c r="T20" s="9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17</v>
      </c>
      <c r="I21" s="69">
        <f>VLOOKUP($F$2*35-35+$G$2,'Data 2'!$A$7:$BJ$1126,25)</f>
        <v>42.5</v>
      </c>
      <c r="J21" s="37"/>
      <c r="K21" s="37"/>
      <c r="L21" s="98"/>
      <c r="M21" s="99"/>
      <c r="N21" s="101"/>
      <c r="O21" s="102"/>
      <c r="P21" s="100"/>
      <c r="Q21" s="99"/>
      <c r="R21" s="99"/>
      <c r="S21" s="99"/>
      <c r="T21" s="9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26.415094339622641</v>
      </c>
      <c r="H22" s="140" t="s">
        <v>284</v>
      </c>
      <c r="I22" s="141"/>
      <c r="J22" s="141"/>
      <c r="K22" s="141"/>
      <c r="L22" s="98"/>
      <c r="M22" s="99"/>
      <c r="N22" s="101"/>
      <c r="O22" s="102"/>
      <c r="P22" s="100"/>
      <c r="Q22" s="99"/>
      <c r="R22" s="99"/>
      <c r="S22" s="99"/>
      <c r="T22" s="9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14.150943396226415</v>
      </c>
      <c r="H23" s="70"/>
      <c r="I23" s="37"/>
      <c r="J23" s="37"/>
      <c r="K23" s="37"/>
      <c r="L23" s="98"/>
      <c r="M23" s="99"/>
      <c r="N23" s="101"/>
      <c r="O23" s="102"/>
      <c r="P23" s="100"/>
      <c r="Q23" s="99"/>
      <c r="R23" s="99"/>
      <c r="S23" s="99"/>
      <c r="T23" s="9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L24" s="98"/>
      <c r="M24" s="99"/>
      <c r="N24" s="101"/>
      <c r="O24" s="102"/>
      <c r="P24" s="100"/>
      <c r="Q24" s="99"/>
      <c r="R24" s="99"/>
      <c r="S24" s="99"/>
      <c r="T24" s="9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L25" s="98"/>
      <c r="M25" s="99"/>
      <c r="N25" s="101"/>
      <c r="O25" s="102"/>
      <c r="P25" s="100"/>
      <c r="Q25" s="99"/>
      <c r="R25" s="99"/>
      <c r="S25" s="99"/>
      <c r="T25" s="9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69.565217391304344</v>
      </c>
      <c r="G26" s="73">
        <f>VLOOKUP($F$2*35-35+$G$2,'Data 2'!$A$7:$BJ$1126,31)</f>
        <v>18.75</v>
      </c>
      <c r="H26" s="35"/>
      <c r="I26" s="37"/>
      <c r="J26" s="37"/>
      <c r="K26" s="37"/>
      <c r="L26" s="98"/>
      <c r="M26" s="99"/>
      <c r="N26" s="101"/>
      <c r="O26" s="102"/>
      <c r="P26" s="100"/>
      <c r="Q26" s="99"/>
      <c r="R26" s="99"/>
      <c r="S26" s="99"/>
      <c r="T26" s="9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66.292134831460672</v>
      </c>
      <c r="J27" s="157" t="s">
        <v>173</v>
      </c>
      <c r="K27" s="157"/>
      <c r="L27" s="98"/>
      <c r="M27" s="99"/>
      <c r="N27" s="101"/>
      <c r="O27" s="102"/>
      <c r="P27" s="100"/>
      <c r="Q27" s="99"/>
      <c r="R27" s="99"/>
      <c r="S27" s="99"/>
      <c r="T27" s="9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11.235955056179774</v>
      </c>
      <c r="J28" s="43" t="s">
        <v>160</v>
      </c>
      <c r="K28" s="145" t="s">
        <v>174</v>
      </c>
      <c r="L28" s="98"/>
      <c r="M28" s="99"/>
      <c r="N28" s="101"/>
      <c r="O28" s="102"/>
      <c r="P28" s="100"/>
      <c r="Q28" s="99"/>
      <c r="R28" s="99"/>
      <c r="S28" s="99"/>
      <c r="T28" s="9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294.76744186046511</v>
      </c>
      <c r="G29" s="37"/>
      <c r="H29" s="37"/>
      <c r="I29" s="37"/>
      <c r="J29" s="70">
        <f>VLOOKUP($F$2*35-35+$G$2,'Data 2'!$A$7:$BJ$1126,28)</f>
        <v>34</v>
      </c>
      <c r="K29" s="73">
        <f>VLOOKUP($F$2*35-35+$G$2,'Data 2'!$A$7:$BJ$1126,29)</f>
        <v>26.771653543307089</v>
      </c>
      <c r="L29" s="98"/>
      <c r="M29" s="99"/>
      <c r="N29" s="101"/>
      <c r="O29" s="102"/>
      <c r="P29" s="100"/>
      <c r="Q29" s="99"/>
      <c r="R29" s="99"/>
      <c r="S29" s="99"/>
      <c r="T29" s="9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46.64179104477612</v>
      </c>
      <c r="G30" s="37"/>
      <c r="H30" s="37"/>
      <c r="I30" s="37"/>
      <c r="J30" s="37"/>
      <c r="K30" s="37"/>
      <c r="L30" s="98"/>
      <c r="M30" s="99"/>
      <c r="N30" s="101"/>
      <c r="O30" s="102"/>
      <c r="P30" s="100"/>
      <c r="Q30" s="99"/>
      <c r="R30" s="99"/>
      <c r="S30" s="99"/>
      <c r="T30" s="9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L31" s="98"/>
      <c r="M31" s="99"/>
      <c r="N31" s="101"/>
      <c r="O31" s="102"/>
      <c r="P31" s="100"/>
      <c r="Q31" s="99"/>
      <c r="R31" s="99"/>
      <c r="S31" s="99"/>
      <c r="T31" s="9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L32" s="98"/>
      <c r="M32" s="99"/>
      <c r="N32" s="101"/>
      <c r="O32" s="102"/>
      <c r="P32" s="100"/>
      <c r="Q32" s="99"/>
      <c r="R32" s="99"/>
      <c r="S32" s="99"/>
      <c r="T32" s="9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0</v>
      </c>
      <c r="G33" s="49">
        <f t="shared" ref="G33:G38" si="0">F33/SUM(F$33:F$38)*100</f>
        <v>0</v>
      </c>
      <c r="H33" s="37"/>
      <c r="I33" s="37"/>
      <c r="J33" s="37"/>
      <c r="K33" s="37"/>
      <c r="L33" s="98"/>
      <c r="M33" s="99"/>
      <c r="N33" s="101"/>
      <c r="O33" s="102"/>
      <c r="P33" s="100"/>
      <c r="Q33" s="99"/>
      <c r="R33" s="99"/>
      <c r="S33" s="99"/>
      <c r="T33" s="9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0</v>
      </c>
      <c r="G34" s="79">
        <f t="shared" si="0"/>
        <v>0</v>
      </c>
      <c r="H34" s="37"/>
      <c r="I34" s="37"/>
      <c r="J34" s="37"/>
      <c r="K34" s="37"/>
      <c r="L34" s="98"/>
      <c r="M34" s="99"/>
      <c r="N34" s="101"/>
      <c r="O34" s="102"/>
      <c r="P34" s="100"/>
      <c r="Q34" s="99"/>
      <c r="R34" s="99"/>
      <c r="S34" s="99"/>
      <c r="T34" s="9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L35" s="98"/>
      <c r="M35" s="99"/>
      <c r="N35" s="101"/>
      <c r="O35" s="102"/>
      <c r="P35" s="100"/>
      <c r="Q35" s="99"/>
      <c r="R35" s="99"/>
      <c r="S35" s="99"/>
      <c r="T35" s="9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245</v>
      </c>
      <c r="G36" s="79">
        <f t="shared" si="0"/>
        <v>93.511450381679381</v>
      </c>
      <c r="H36" s="37"/>
      <c r="I36" s="37"/>
      <c r="J36" s="37"/>
      <c r="K36" s="37"/>
      <c r="L36" s="98"/>
      <c r="M36" s="99"/>
      <c r="N36" s="101"/>
      <c r="O36" s="102"/>
      <c r="P36" s="100"/>
      <c r="Q36" s="99"/>
      <c r="R36" s="99"/>
      <c r="S36" s="99"/>
      <c r="T36" s="9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0</v>
      </c>
      <c r="G37" s="79">
        <f t="shared" si="0"/>
        <v>0</v>
      </c>
      <c r="H37" s="37"/>
      <c r="I37" s="37"/>
      <c r="J37" s="37"/>
      <c r="K37" s="37"/>
      <c r="L37" s="98"/>
      <c r="M37" s="99"/>
      <c r="N37" s="101"/>
      <c r="O37" s="102"/>
      <c r="P37" s="100"/>
      <c r="Q37" s="99"/>
      <c r="R37" s="99"/>
      <c r="S37" s="99"/>
      <c r="T37" s="9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17</v>
      </c>
      <c r="G38" s="49">
        <f t="shared" si="0"/>
        <v>6.4885496183206106</v>
      </c>
      <c r="H38" s="37"/>
      <c r="I38" s="37"/>
      <c r="J38" s="37"/>
      <c r="K38" s="37"/>
      <c r="L38" s="98"/>
      <c r="M38" s="99"/>
      <c r="N38" s="100"/>
      <c r="O38" s="99"/>
      <c r="P38" s="100"/>
      <c r="Q38" s="99"/>
      <c r="R38" s="99"/>
      <c r="S38" s="99"/>
      <c r="T38" s="99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  <c r="L39" s="98"/>
      <c r="M39" s="99"/>
      <c r="N39" s="100"/>
      <c r="O39" s="99"/>
      <c r="P39" s="100"/>
      <c r="Q39" s="99"/>
      <c r="R39" s="99"/>
      <c r="S39" s="99"/>
      <c r="T39" s="99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2</v>
      </c>
      <c r="K40" s="37"/>
      <c r="L40" s="98"/>
      <c r="M40" s="99"/>
      <c r="N40" s="100"/>
      <c r="O40" s="99"/>
      <c r="P40" s="100"/>
      <c r="Q40" s="99"/>
      <c r="R40" s="99"/>
      <c r="S40" s="99"/>
      <c r="T40" s="99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99</v>
      </c>
      <c r="F41" s="59">
        <f>VLOOKUP($F$2*35-35+$G$2,'Data 2'!$A$7:$BJ$1126,45)</f>
        <v>37.5</v>
      </c>
      <c r="G41" s="37"/>
      <c r="H41" s="50" t="s">
        <v>100</v>
      </c>
      <c r="I41" s="50"/>
      <c r="J41" s="51">
        <f>VLOOKUP($F$2*35-35+$G$2,'Data 2'!$A$7:$BJ$1126,47)</f>
        <v>0</v>
      </c>
      <c r="K41" s="37"/>
      <c r="L41" s="98"/>
      <c r="M41" s="99"/>
      <c r="N41" s="100"/>
      <c r="O41" s="99"/>
      <c r="P41" s="100"/>
      <c r="Q41" s="99"/>
      <c r="R41" s="99"/>
      <c r="S41" s="99"/>
      <c r="T41" s="99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  <c r="L42" s="98"/>
      <c r="M42" s="99"/>
      <c r="N42" s="100"/>
      <c r="O42" s="99"/>
      <c r="P42" s="100"/>
      <c r="Q42" s="99"/>
      <c r="R42" s="99"/>
      <c r="S42" s="99"/>
      <c r="T42" s="99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2</v>
      </c>
      <c r="K43" s="37"/>
      <c r="L43" s="98"/>
      <c r="M43" s="99"/>
      <c r="N43" s="100"/>
      <c r="O43" s="99"/>
      <c r="P43" s="100"/>
      <c r="Q43" s="99"/>
      <c r="R43" s="99"/>
      <c r="S43" s="99"/>
      <c r="T43" s="99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0</v>
      </c>
      <c r="G44" s="73">
        <f>VLOOKUP($F$2*35-35+$G$2,'Data 2'!$A$7:$BJ$1126,53)</f>
        <v>0</v>
      </c>
      <c r="H44" s="37"/>
      <c r="I44" s="37"/>
      <c r="J44" s="37"/>
      <c r="K44" s="37"/>
      <c r="L44" s="98"/>
      <c r="M44" s="99"/>
      <c r="N44" s="100"/>
      <c r="O44" s="99"/>
      <c r="P44" s="100"/>
      <c r="Q44" s="99"/>
      <c r="R44" s="99"/>
      <c r="S44" s="99"/>
      <c r="T44" s="99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0</v>
      </c>
      <c r="G45" s="37"/>
      <c r="H45" s="37"/>
      <c r="I45" s="37"/>
      <c r="J45" s="37"/>
      <c r="K45" s="37"/>
      <c r="L45" s="98"/>
      <c r="M45" s="99"/>
      <c r="N45" s="100"/>
      <c r="O45" s="99"/>
      <c r="P45" s="100"/>
      <c r="Q45" s="99"/>
      <c r="R45" s="99"/>
      <c r="S45" s="99"/>
      <c r="T45" s="99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  <c r="L46" s="98"/>
      <c r="M46" s="99"/>
      <c r="N46" s="100"/>
      <c r="O46" s="99"/>
      <c r="P46" s="100"/>
      <c r="Q46" s="99"/>
      <c r="R46" s="99"/>
      <c r="S46" s="99"/>
      <c r="T46" s="99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  <c r="L47" s="98"/>
      <c r="M47" s="99"/>
      <c r="N47" s="100"/>
      <c r="O47" s="99"/>
      <c r="P47" s="100"/>
      <c r="Q47" s="99"/>
      <c r="R47" s="99"/>
      <c r="S47" s="99"/>
      <c r="T47" s="99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  <c r="L48" s="98"/>
      <c r="M48" s="99"/>
      <c r="N48" s="100"/>
      <c r="O48" s="99"/>
      <c r="P48" s="100"/>
      <c r="Q48" s="99"/>
      <c r="R48" s="99"/>
      <c r="S48" s="99"/>
      <c r="T48" s="99"/>
    </row>
    <row r="49" spans="3:20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L49" s="98"/>
      <c r="M49" s="99"/>
      <c r="N49" s="100"/>
      <c r="O49" s="99"/>
      <c r="P49" s="100"/>
      <c r="Q49" s="99"/>
      <c r="R49" s="99"/>
      <c r="S49" s="99"/>
      <c r="T49" s="99"/>
    </row>
    <row r="50" spans="3:20" ht="12" customHeight="1" x14ac:dyDescent="0.4">
      <c r="C50" s="77" t="s">
        <v>192</v>
      </c>
      <c r="D50" s="88">
        <f>VLOOKUP($F$2*35-35+$G$2,'Data 2'!$A$7:$BJ$1126,55)</f>
        <v>80</v>
      </c>
      <c r="E50" s="79">
        <f>VLOOKUP($F$2*35-35+$G$2,'Data 2'!$A$7:$BJ$1126,56)</f>
        <v>28.985507246376812</v>
      </c>
      <c r="F50" s="37"/>
      <c r="G50" s="37"/>
      <c r="H50" s="122" t="s">
        <v>269</v>
      </c>
      <c r="I50" s="37"/>
      <c r="J50" s="37"/>
      <c r="K50" s="37"/>
      <c r="L50" s="98"/>
      <c r="M50" s="99"/>
      <c r="N50" s="100"/>
      <c r="O50" s="99"/>
      <c r="P50" s="100"/>
      <c r="Q50" s="99"/>
      <c r="R50" s="99"/>
      <c r="S50" s="99"/>
      <c r="T50" s="99"/>
    </row>
    <row r="51" spans="3:20" ht="12" customHeight="1" x14ac:dyDescent="0.4">
      <c r="C51" s="77" t="s">
        <v>189</v>
      </c>
      <c r="D51" s="89">
        <f>VLOOKUP($F$2*35-35+$G$2,'Data 2'!$A$7:$BJ$1126,57)</f>
        <v>15</v>
      </c>
      <c r="E51" s="79">
        <f>VLOOKUP($F$2*35-35+$G$2,'Data 2'!$A$7:$BJ$1126,58)</f>
        <v>17.441860465116278</v>
      </c>
      <c r="F51" s="37"/>
      <c r="G51" s="37"/>
      <c r="H51" s="122" t="s">
        <v>270</v>
      </c>
      <c r="I51" s="37"/>
      <c r="J51" s="37"/>
      <c r="K51" s="37"/>
      <c r="L51" s="98"/>
      <c r="M51" s="99"/>
      <c r="N51" s="100"/>
      <c r="O51" s="99"/>
      <c r="P51" s="100"/>
      <c r="Q51" s="99"/>
      <c r="R51" s="99"/>
      <c r="S51" s="99"/>
      <c r="T51" s="99"/>
    </row>
    <row r="52" spans="3:20" ht="12" customHeight="1" x14ac:dyDescent="0.4">
      <c r="C52" s="77" t="s">
        <v>67</v>
      </c>
      <c r="D52" s="89">
        <f>VLOOKUP($F$2*35-35+$G$2,'Data 2'!$A$7:$BJ$1126,59)</f>
        <v>54</v>
      </c>
      <c r="E52" s="79">
        <f>VLOOKUP($F$2*35-35+$G$2,'Data 2'!$A$7:$BJ$1126,60)</f>
        <v>35.526315789473685</v>
      </c>
      <c r="F52" s="37"/>
      <c r="G52" s="37"/>
      <c r="H52" s="121"/>
      <c r="I52" s="37"/>
      <c r="J52" s="37"/>
      <c r="K52" s="37"/>
      <c r="L52" s="98"/>
      <c r="M52" s="99"/>
      <c r="N52" s="100"/>
      <c r="O52" s="99"/>
      <c r="P52" s="100"/>
      <c r="Q52" s="99"/>
      <c r="R52" s="99"/>
      <c r="S52" s="99"/>
      <c r="T52" s="99"/>
    </row>
    <row r="53" spans="3:20" ht="12" customHeight="1" x14ac:dyDescent="0.4">
      <c r="C53" s="77" t="s">
        <v>69</v>
      </c>
      <c r="D53" s="89">
        <f>VLOOKUP($F$2*35-35+$G$2,'Data 2'!$A$7:$BJ$1126,61)</f>
        <v>5</v>
      </c>
      <c r="E53" s="79">
        <f>VLOOKUP($F$2*35-35+$G$2,'Data 2'!$A$7:$BJ$1126,62)</f>
        <v>62.5</v>
      </c>
      <c r="F53" s="37"/>
      <c r="G53" s="37"/>
      <c r="H53" s="37"/>
      <c r="I53" s="37"/>
      <c r="J53" s="37"/>
      <c r="K53" s="37"/>
      <c r="L53" s="98"/>
      <c r="M53" s="99"/>
      <c r="N53" s="100"/>
      <c r="O53" s="99"/>
      <c r="P53" s="100"/>
      <c r="Q53" s="99"/>
      <c r="R53" s="99"/>
      <c r="S53" s="99"/>
      <c r="T53" s="99"/>
    </row>
    <row r="54" spans="3:20" ht="8.25" customHeight="1" x14ac:dyDescent="0.4">
      <c r="L54" s="98"/>
      <c r="M54" s="99"/>
      <c r="N54" s="100"/>
      <c r="O54" s="99"/>
      <c r="P54" s="100"/>
      <c r="Q54" s="99"/>
      <c r="R54" s="99"/>
      <c r="S54" s="99"/>
      <c r="T54" s="99"/>
    </row>
    <row r="55" spans="3:20" x14ac:dyDescent="0.4">
      <c r="L55" s="98"/>
      <c r="M55" s="99"/>
      <c r="N55" s="100"/>
      <c r="O55" s="99"/>
      <c r="P55" s="100"/>
      <c r="Q55" s="99"/>
      <c r="R55" s="99"/>
      <c r="S55" s="99"/>
      <c r="T55" s="99"/>
    </row>
    <row r="56" spans="3:20" x14ac:dyDescent="0.4">
      <c r="L56" s="98"/>
      <c r="M56" s="99"/>
      <c r="N56" s="100"/>
      <c r="O56" s="99"/>
      <c r="P56" s="100"/>
      <c r="Q56" s="99"/>
      <c r="R56" s="99"/>
      <c r="S56" s="99"/>
      <c r="T56" s="99"/>
    </row>
    <row r="57" spans="3:20" x14ac:dyDescent="0.4">
      <c r="L57" s="98"/>
      <c r="M57" s="99"/>
      <c r="N57" s="100"/>
      <c r="O57" s="99"/>
      <c r="P57" s="100"/>
      <c r="Q57" s="99"/>
      <c r="R57" s="99"/>
      <c r="S57" s="99"/>
      <c r="T57" s="99"/>
    </row>
    <row r="58" spans="3:20" x14ac:dyDescent="0.4">
      <c r="L58" s="98"/>
      <c r="M58" s="99"/>
      <c r="N58" s="100"/>
      <c r="O58" s="99"/>
      <c r="P58" s="100"/>
      <c r="Q58" s="99"/>
      <c r="R58" s="99"/>
      <c r="S58" s="99"/>
      <c r="T58" s="99"/>
    </row>
    <row r="59" spans="3:20" x14ac:dyDescent="0.4">
      <c r="L59" s="98"/>
      <c r="M59" s="99"/>
      <c r="N59" s="100"/>
      <c r="O59" s="99"/>
      <c r="P59" s="100"/>
      <c r="Q59" s="99"/>
      <c r="R59" s="99"/>
      <c r="S59" s="99"/>
      <c r="T59" s="99"/>
    </row>
    <row r="60" spans="3:20" x14ac:dyDescent="0.4">
      <c r="L60" s="98"/>
      <c r="M60" s="99"/>
      <c r="N60" s="100"/>
      <c r="O60" s="99"/>
      <c r="P60" s="100"/>
      <c r="Q60" s="99"/>
      <c r="R60" s="99"/>
      <c r="S60" s="99"/>
      <c r="T60" s="99"/>
    </row>
    <row r="61" spans="3:20" x14ac:dyDescent="0.4">
      <c r="L61" s="98"/>
      <c r="M61" s="99"/>
      <c r="N61" s="100"/>
      <c r="O61" s="99"/>
      <c r="P61" s="100"/>
      <c r="Q61" s="99"/>
      <c r="R61" s="99"/>
      <c r="S61" s="99"/>
      <c r="T61" s="99"/>
    </row>
    <row r="62" spans="3:20" x14ac:dyDescent="0.4">
      <c r="L62" s="98"/>
      <c r="M62" s="99"/>
      <c r="N62" s="100"/>
      <c r="O62" s="99"/>
      <c r="P62" s="100"/>
      <c r="Q62" s="99"/>
      <c r="R62" s="99"/>
      <c r="S62" s="99"/>
      <c r="T62" s="99"/>
    </row>
    <row r="63" spans="3:20" x14ac:dyDescent="0.4">
      <c r="L63" s="98"/>
      <c r="M63" s="99"/>
      <c r="N63" s="100"/>
      <c r="O63" s="99"/>
      <c r="P63" s="100"/>
      <c r="Q63" s="99"/>
      <c r="R63" s="99"/>
      <c r="S63" s="99"/>
      <c r="T63" s="99"/>
    </row>
    <row r="64" spans="3:20" x14ac:dyDescent="0.4">
      <c r="L64" s="98"/>
      <c r="M64" s="99"/>
      <c r="N64" s="100"/>
      <c r="O64" s="99"/>
      <c r="P64" s="100"/>
      <c r="Q64" s="99"/>
      <c r="R64" s="99"/>
      <c r="S64" s="99"/>
      <c r="T64" s="99"/>
    </row>
    <row r="65" spans="12:20" x14ac:dyDescent="0.4">
      <c r="L65" s="98"/>
      <c r="M65" s="99"/>
      <c r="N65" s="100"/>
      <c r="O65" s="99"/>
      <c r="P65" s="100"/>
      <c r="Q65" s="99"/>
      <c r="R65" s="99"/>
      <c r="S65" s="99"/>
      <c r="T65" s="99"/>
    </row>
    <row r="66" spans="12:20" x14ac:dyDescent="0.4">
      <c r="L66" s="98"/>
      <c r="M66" s="99"/>
      <c r="N66" s="100"/>
      <c r="O66" s="99"/>
      <c r="P66" s="100"/>
      <c r="Q66" s="99"/>
      <c r="R66" s="99"/>
      <c r="S66" s="99"/>
      <c r="T66" s="99"/>
    </row>
  </sheetData>
  <sheetProtection password="CF21" sheet="1" objects="1" scenarios="1"/>
  <sortState xmlns:xlrd2="http://schemas.microsoft.com/office/spreadsheetml/2017/richdata2" ref="N3:P37">
    <sortCondition ref="N3:N37"/>
  </sortState>
  <mergeCells count="4">
    <mergeCell ref="C1:K1"/>
    <mergeCell ref="J27:K27"/>
    <mergeCell ref="G4:H4"/>
    <mergeCell ref="L1:N4"/>
  </mergeCells>
  <hyperlinks>
    <hyperlink ref="B4" location="Front!C1" display="Front!C1" xr:uid="{00000000-0004-0000-0200-000000000000}"/>
    <hyperlink ref="B5" location="'Front (2)'!C1" display="'Front (2)'!C1" xr:uid="{00000000-0004-0000-0200-000001000000}"/>
    <hyperlink ref="B6" location="'Front (3)'!C1" display="'Front (3)'!C1" xr:uid="{00000000-0004-0000-0200-000002000000}"/>
    <hyperlink ref="B7" location="'Front (4)'!C1" display="'Front (4)'!C1" xr:uid="{00000000-0004-0000-0200-000003000000}"/>
    <hyperlink ref="B8" location="'Front (5)'!C1" display="'Front (5)'!C1" xr:uid="{00000000-0004-0000-0200-000004000000}"/>
    <hyperlink ref="B9" location="'Front (6)'!C1" display="'Front (6)'!C1" xr:uid="{00000000-0004-0000-0200-000005000000}"/>
    <hyperlink ref="B10" location="'Front (7)'!C1" display="'Front (7)'!C1" xr:uid="{00000000-0004-0000-0200-000006000000}"/>
    <hyperlink ref="B11" location="'Front (8)'!C1" display="'Front (8)'!C1" xr:uid="{00000000-0004-0000-0200-000007000000}"/>
    <hyperlink ref="B12" location="'Front (9)'!C1" display="'Front (9)'!C1" xr:uid="{00000000-0004-0000-0200-000008000000}"/>
    <hyperlink ref="B13" location="'Front (10)'!C1" display="'Front (10)'!C1" xr:uid="{00000000-0004-0000-0200-000009000000}"/>
    <hyperlink ref="B14" location="'Front (11)'!C1" display="'Front (11)'!C1" xr:uid="{00000000-0004-0000-0200-00000A000000}"/>
    <hyperlink ref="B15" location="'Front (12)'!C1" display="'Front (12)'!C1" xr:uid="{00000000-0004-0000-0200-00000B000000}"/>
    <hyperlink ref="B16" location="'Front (13)'!C1" display="'Front (13)'!C1" xr:uid="{00000000-0004-0000-0200-00000C000000}"/>
    <hyperlink ref="B17" location="'Front (14)'!C1" display="'Front (14)'!C1" xr:uid="{00000000-0004-0000-0200-00000D000000}"/>
    <hyperlink ref="B18" location="'Front (15)'!C1" display="'Front (15)'!C1" xr:uid="{00000000-0004-0000-0200-00000E000000}"/>
    <hyperlink ref="B19" location="'Front (16)'!C1" display="'Front (16)'!C1" xr:uid="{00000000-0004-0000-0200-00000F000000}"/>
    <hyperlink ref="B20" location="'Front (17)'!C1" display="'Front (17)'!C1" xr:uid="{00000000-0004-0000-0200-000010000000}"/>
    <hyperlink ref="B21" location="'Front (18)'!C1" display="'Front (18)'!C1" xr:uid="{00000000-0004-0000-0200-000011000000}"/>
    <hyperlink ref="B22" location="'Front (19)'!C1" display="'Front (19)'!C1" xr:uid="{00000000-0004-0000-0200-000012000000}"/>
    <hyperlink ref="B23" location="'Front (20)'!C1" display="'Front (20)'!C1" xr:uid="{00000000-0004-0000-0200-000013000000}"/>
    <hyperlink ref="B24" location="'Front (21)'!C1" display="'Front (21)'!C1" xr:uid="{00000000-0004-0000-0200-000014000000}"/>
    <hyperlink ref="B25" location="'Front (22)'!C1" display="'Front (22)'!C1" xr:uid="{00000000-0004-0000-0200-000015000000}"/>
    <hyperlink ref="B26" location="'Front (23)'!C1" display="'Front (23)'!C1" xr:uid="{00000000-0004-0000-0200-000016000000}"/>
    <hyperlink ref="B27" location="'Front (24)'!C1" display="'Front (24)'!C1" xr:uid="{00000000-0004-0000-0200-000017000000}"/>
    <hyperlink ref="B28" location="'Front (25)'!C1" display="'Front (25)'!C1" xr:uid="{00000000-0004-0000-0200-000018000000}"/>
    <hyperlink ref="B29" location="'Front (26)'!C1" display="'Front (26)'!C1" xr:uid="{00000000-0004-0000-0200-000019000000}"/>
    <hyperlink ref="B30" location="'Front (27)'!C1" display="'Front (27)'!C1" xr:uid="{00000000-0004-0000-0200-00001A000000}"/>
    <hyperlink ref="B31" location="'Front (28)'!C1" display="'Front (28)'!C1" xr:uid="{00000000-0004-0000-0200-00001B000000}"/>
    <hyperlink ref="B32" location="'Front (29)'!C1" display="'Front (29)'!C1" xr:uid="{00000000-0004-0000-0200-00001C000000}"/>
    <hyperlink ref="B33" location="'Front (30)'!C1" display="'Front (30)'!C1" xr:uid="{00000000-0004-0000-0200-00001D000000}"/>
    <hyperlink ref="B34" location="'Front (31)'!C1" display="'Front (31)'!C1" xr:uid="{00000000-0004-0000-0200-00001E000000}"/>
    <hyperlink ref="B35" location="'Front (32)'!C1" display="'Front (32)'!C1" xr:uid="{00000000-0004-0000-0200-00001F000000}"/>
    <hyperlink ref="B36" location="'Front (33)'!C1" display="'Front (33)'!C1" xr:uid="{00000000-0004-0000-0200-000020000000}"/>
    <hyperlink ref="B37" location="'Front (34)'!C1" display="'Front (34)'!C1" xr:uid="{00000000-0004-0000-0200-000021000000}"/>
    <hyperlink ref="L1:N4" location="Sheet1!A1" display="Sheet1!A1" xr:uid="{00000000-0004-0000-0200-000022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4</xdr:col>
                    <xdr:colOff>609600</xdr:colOff>
                    <xdr:row>0</xdr:row>
                    <xdr:rowOff>409575</xdr:rowOff>
                  </from>
                  <to>
                    <xdr:col>7</xdr:col>
                    <xdr:colOff>523875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4"/>
  <sheetViews>
    <sheetView showGridLines="0" showRowColHeaders="0" zoomScale="95" zoomScaleNormal="95" workbookViewId="0">
      <selection activeCell="B6" sqref="B6"/>
    </sheetView>
  </sheetViews>
  <sheetFormatPr defaultColWidth="9.1328125" defaultRowHeight="13.15" x14ac:dyDescent="0.4"/>
  <cols>
    <col min="1" max="1" width="2.3984375" style="32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",B5)</f>
        <v>Residents of Hume who were born in Bangladesh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2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0" t="s">
        <v>22</v>
      </c>
      <c r="C5" s="45" t="s">
        <v>155</v>
      </c>
      <c r="D5" s="46">
        <f>VLOOKUP($F$2*35-35+$G$2,'Data 2'!$A$7:$BJ$1126,4)</f>
        <v>293</v>
      </c>
      <c r="E5" s="35"/>
      <c r="F5" s="35"/>
      <c r="G5" s="47"/>
      <c r="H5" s="35" t="s">
        <v>157</v>
      </c>
      <c r="I5" s="48">
        <f>VLOOKUP($F$2*35-35+$G$2,'Data 2'!$A$7:$BJ$1126,5)</f>
        <v>4</v>
      </c>
      <c r="J5" s="49">
        <f>IF($D$5&gt;0,I5/$D$5*100,"")</f>
        <v>1.3651877133105803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23</v>
      </c>
      <c r="J6" s="52">
        <f>IF($D$5&gt;0,I6/$D$5*100,"")</f>
        <v>7.8498293515358366</v>
      </c>
      <c r="K6" s="37"/>
      <c r="M6" s="103" t="s">
        <v>207</v>
      </c>
      <c r="N6" s="104">
        <f>VLOOKUP($F$2*35-35+$G$2,'Data 2'!$A$7:$BJ$1126,6)</f>
        <v>23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45.051194539249146</v>
      </c>
      <c r="E7" s="35"/>
      <c r="F7" s="35"/>
      <c r="G7" s="35"/>
      <c r="H7" s="50" t="s">
        <v>65</v>
      </c>
      <c r="I7" s="51">
        <f>VLOOKUP($F$2*35-35+$G$2,'Data 2'!$A$7:$BJ$1126,7)</f>
        <v>24</v>
      </c>
      <c r="J7" s="52">
        <f>IF($D$5&gt;0,I7/$D$5*100,"")</f>
        <v>8.1911262798634805</v>
      </c>
      <c r="K7" s="37"/>
      <c r="M7" s="103" t="s">
        <v>189</v>
      </c>
      <c r="N7" s="104">
        <f>VLOOKUP($F$2*35-35+$G$2,'Data 2'!$A$7:$BJ$1126,7)</f>
        <v>24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54.948805460750854</v>
      </c>
      <c r="E8" s="35"/>
      <c r="F8" s="35"/>
      <c r="G8" s="35"/>
      <c r="H8" s="50" t="s">
        <v>159</v>
      </c>
      <c r="I8" s="51">
        <f>VLOOKUP($F$2*35-35+$G$2,'Data 2'!$A$7:$BJ$1126,8)</f>
        <v>241</v>
      </c>
      <c r="J8" s="52">
        <f>IF($D$5&gt;0,I8/$D$5*100,"")</f>
        <v>82.25255972696246</v>
      </c>
      <c r="K8" s="37"/>
      <c r="M8" s="103" t="s">
        <v>208</v>
      </c>
      <c r="N8" s="104">
        <f>VLOOKUP($F$2*35-35+$G$2,'Data 2'!$A$7:$BK$1126,63)</f>
        <v>24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4</v>
      </c>
      <c r="J9" s="56">
        <f>IF($D$5&gt;0,I9/$D$5*100,"")</f>
        <v>1.3651877133105803</v>
      </c>
      <c r="K9" s="37"/>
      <c r="M9" s="103" t="s">
        <v>69</v>
      </c>
      <c r="N9" s="104">
        <f>VLOOKUP($F$2*35-35+$G$2,'Data 2'!$A$7:$BJ$1126,9)</f>
        <v>4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9</v>
      </c>
      <c r="H12" s="59">
        <f>VLOOKUP($F$2*35-35+$G$2,'Data 2'!$A$7:$BJ$1126,12)</f>
        <v>5.0561797752808983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3</v>
      </c>
      <c r="H13" s="61">
        <f>VLOOKUP($F$2*35-35+$G$2,'Data 2'!$A$7:$BJ$1126,14)</f>
        <v>27.27272727272727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8</v>
      </c>
      <c r="H14" s="62">
        <f>VLOOKUP($F$2*35-35+$G$2,'Data 2'!$A$7:$BJ$1126,16)</f>
        <v>100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 t="s">
        <v>210</v>
      </c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2.7559055118110236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5</v>
      </c>
      <c r="I18" s="61">
        <f>VLOOKUP($F$2*35-35+$G$2,'Data 2'!$A$7:$BJ$1126,19)</f>
        <v>26.315789473684209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0</v>
      </c>
      <c r="I19" s="66">
        <f>VLOOKUP($F$2*35-35+$G$2,'Data 2'!$A$7:$BJ$1126,21)</f>
        <v>0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3</v>
      </c>
      <c r="I20" s="61">
        <f>VLOOKUP($F$2*35-35+$G$2,'Data 2'!$A$7:$BJ$1126,23)</f>
        <v>50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3</v>
      </c>
      <c r="I21" s="69">
        <f>VLOOKUP($F$2*35-35+$G$2,'Data 2'!$A$7:$BJ$1126,25)</f>
        <v>16.666666666666664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14.035087719298245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71.929824561403507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82.835820895522389</v>
      </c>
      <c r="G26" s="73">
        <f>VLOOKUP($F$2*35-35+$G$2,'Data 2'!$A$7:$BJ$1126,31)</f>
        <v>51.304347826086961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19.1358024691358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50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736.25</v>
      </c>
      <c r="G29" s="37"/>
      <c r="H29" s="37"/>
      <c r="I29" s="37"/>
      <c r="J29" s="70">
        <f>VLOOKUP($F$2*35-35+$G$2,'Data 2'!$A$7:$BJ$1126,28)</f>
        <v>29</v>
      </c>
      <c r="K29" s="73">
        <f>VLOOKUP($F$2*35-35+$G$2,'Data 2'!$A$7:$BJ$1126,29)</f>
        <v>14.146341463414632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32.713754646840151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6</v>
      </c>
      <c r="G33" s="49">
        <f t="shared" ref="G33:G38" si="0">F33/SUM(F$33:F$38)*100</f>
        <v>2.2471910112359552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3</v>
      </c>
      <c r="G34" s="79">
        <f t="shared" si="0"/>
        <v>1.1235955056179776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13</v>
      </c>
      <c r="G35" s="79">
        <f t="shared" si="0"/>
        <v>4.868913857677903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229</v>
      </c>
      <c r="G36" s="79">
        <f t="shared" si="0"/>
        <v>85.767790262172284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0</v>
      </c>
      <c r="G37" s="79">
        <f t="shared" si="0"/>
        <v>0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16</v>
      </c>
      <c r="G38" s="49">
        <f t="shared" si="0"/>
        <v>5.9925093632958806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0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67</v>
      </c>
      <c r="F41" s="59">
        <f>VLOOKUP($F$2*35-35+$G$2,'Data 2'!$A$7:$BJ$1126,45)</f>
        <v>23.928571428571431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3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10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0</v>
      </c>
      <c r="G44" s="73">
        <f>VLOOKUP($F$2*35-35+$G$2,'Data 2'!$A$7:$BJ$1126,53)</f>
        <v>0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0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8</v>
      </c>
      <c r="E50" s="79">
        <f>VLOOKUP($F$2*35-35+$G$2,'Data 2'!$A$7:$BJ$1126,56)</f>
        <v>2.877697841726619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4</v>
      </c>
      <c r="E51" s="79">
        <f>VLOOKUP($F$2*35-35+$G$2,'Data 2'!$A$7:$BJ$1126,58)</f>
        <v>16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9</v>
      </c>
      <c r="E52" s="79">
        <f>VLOOKUP($F$2*35-35+$G$2,'Data 2'!$A$7:$BJ$1126,60)</f>
        <v>3.7815126050420167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0</v>
      </c>
      <c r="E53" s="79">
        <f>VLOOKUP($F$2*35-35+$G$2,'Data 2'!$A$7:$BJ$1126,62)</f>
        <v>0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300-000000000000}"/>
    <hyperlink ref="B5" location="'Front (2)'!C1" display="'Front (2)'!C1" xr:uid="{00000000-0004-0000-0300-000001000000}"/>
    <hyperlink ref="B6" location="'Front (3)'!C1" display="'Front (3)'!C1" xr:uid="{00000000-0004-0000-0300-000002000000}"/>
    <hyperlink ref="B7" location="'Front (4)'!C1" display="'Front (4)'!C1" xr:uid="{00000000-0004-0000-0300-000003000000}"/>
    <hyperlink ref="B8" location="'Front (5)'!C1" display="'Front (5)'!C1" xr:uid="{00000000-0004-0000-0300-000004000000}"/>
    <hyperlink ref="B9" location="'Front (6)'!C1" display="'Front (6)'!C1" xr:uid="{00000000-0004-0000-0300-000005000000}"/>
    <hyperlink ref="B10" location="'Front (7)'!C1" display="'Front (7)'!C1" xr:uid="{00000000-0004-0000-0300-000006000000}"/>
    <hyperlink ref="B11" location="'Front (8)'!C1" display="'Front (8)'!C1" xr:uid="{00000000-0004-0000-0300-000007000000}"/>
    <hyperlink ref="B12" location="'Front (9)'!C1" display="'Front (9)'!C1" xr:uid="{00000000-0004-0000-0300-000008000000}"/>
    <hyperlink ref="B13" location="'Front (10)'!C1" display="'Front (10)'!C1" xr:uid="{00000000-0004-0000-0300-000009000000}"/>
    <hyperlink ref="B14" location="'Front (11)'!C1" display="'Front (11)'!C1" xr:uid="{00000000-0004-0000-0300-00000A000000}"/>
    <hyperlink ref="B15" location="'Front (12)'!C1" display="'Front (12)'!C1" xr:uid="{00000000-0004-0000-0300-00000B000000}"/>
    <hyperlink ref="B16" location="'Front (13)'!C1" display="'Front (13)'!C1" xr:uid="{00000000-0004-0000-0300-00000C000000}"/>
    <hyperlink ref="B17" location="'Front (14)'!C1" display="'Front (14)'!C1" xr:uid="{00000000-0004-0000-0300-00000D000000}"/>
    <hyperlink ref="B18" location="'Front (15)'!C1" display="'Front (15)'!C1" xr:uid="{00000000-0004-0000-0300-00000E000000}"/>
    <hyperlink ref="B19" location="'Front (16)'!C1" display="'Front (16)'!C1" xr:uid="{00000000-0004-0000-0300-00000F000000}"/>
    <hyperlink ref="B20" location="'Front (17)'!C1" display="'Front (17)'!C1" xr:uid="{00000000-0004-0000-0300-000010000000}"/>
    <hyperlink ref="B21" location="'Front (18)'!C1" display="'Front (18)'!C1" xr:uid="{00000000-0004-0000-0300-000011000000}"/>
    <hyperlink ref="B22" location="'Front (19)'!C1" display="'Front (19)'!C1" xr:uid="{00000000-0004-0000-0300-000012000000}"/>
    <hyperlink ref="B23" location="'Front (20)'!C1" display="'Front (20)'!C1" xr:uid="{00000000-0004-0000-0300-000013000000}"/>
    <hyperlink ref="B24" location="'Front (21)'!C1" display="'Front (21)'!C1" xr:uid="{00000000-0004-0000-0300-000014000000}"/>
    <hyperlink ref="B25" location="'Front (22)'!C1" display="'Front (22)'!C1" xr:uid="{00000000-0004-0000-0300-000015000000}"/>
    <hyperlink ref="B26" location="'Front (23)'!C1" display="'Front (23)'!C1" xr:uid="{00000000-0004-0000-0300-000016000000}"/>
    <hyperlink ref="B27" location="'Front (24)'!C1" display="'Front (24)'!C1" xr:uid="{00000000-0004-0000-0300-000017000000}"/>
    <hyperlink ref="B28" location="'Front (25)'!C1" display="'Front (25)'!C1" xr:uid="{00000000-0004-0000-0300-000018000000}"/>
    <hyperlink ref="B29" location="'Front (26)'!C1" display="'Front (26)'!C1" xr:uid="{00000000-0004-0000-0300-000019000000}"/>
    <hyperlink ref="B30" location="'Front (27)'!C1" display="'Front (27)'!C1" xr:uid="{00000000-0004-0000-0300-00001A000000}"/>
    <hyperlink ref="B31" location="'Front (28)'!C1" display="'Front (28)'!C1" xr:uid="{00000000-0004-0000-0300-00001B000000}"/>
    <hyperlink ref="B32" location="'Front (29)'!C1" display="'Front (29)'!C1" xr:uid="{00000000-0004-0000-0300-00001C000000}"/>
    <hyperlink ref="B33" location="'Front (30)'!C1" display="'Front (30)'!C1" xr:uid="{00000000-0004-0000-0300-00001D000000}"/>
    <hyperlink ref="B34" location="'Front (31)'!C1" display="'Front (31)'!C1" xr:uid="{00000000-0004-0000-0300-00001E000000}"/>
    <hyperlink ref="B35" location="'Front (32)'!C1" display="'Front (32)'!C1" xr:uid="{00000000-0004-0000-0300-00001F000000}"/>
    <hyperlink ref="B36" location="'Front (33)'!C1" display="'Front (33)'!C1" xr:uid="{00000000-0004-0000-0300-000020000000}"/>
    <hyperlink ref="B37" location="'Front (34)'!C1" display="'Front (34)'!C1" xr:uid="{00000000-0004-0000-0300-000021000000}"/>
    <hyperlink ref="B1:B3" location="Frontpage!A1" display="PROFILES OF CULTURAL DIVERSITY_x000a_Social statistics about residents from major birthplaces, _x000a_in metropolitan municipalities" xr:uid="{00000000-0004-0000-0300-000022000000}"/>
    <hyperlink ref="L1:N4" location="Sheet1!A1" display="Sheet1!A1" xr:uid="{00000000-0004-0000-0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4"/>
  <sheetViews>
    <sheetView showGridLines="0" showRowColHeaders="0" zoomScale="95" zoomScaleNormal="95" workbookViewId="0">
      <selection activeCell="B7" sqref="B7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",B6)</f>
        <v>Residents of Hume who were born in Bosnia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3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301</v>
      </c>
      <c r="E5" s="35"/>
      <c r="F5" s="35"/>
      <c r="G5" s="47"/>
      <c r="H5" s="35" t="s">
        <v>157</v>
      </c>
      <c r="I5" s="48">
        <f>VLOOKUP($F$2*35-35+$G$2,'Data 2'!$A$7:$BJ$1126,5)</f>
        <v>0</v>
      </c>
      <c r="J5" s="49">
        <f>IF($D$5&gt;0,I5/$D$5*100,"")</f>
        <v>0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0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0</v>
      </c>
      <c r="J6" s="52">
        <f>IF($D$5&gt;0,I6/$D$5*100,"")</f>
        <v>0</v>
      </c>
      <c r="K6" s="37"/>
      <c r="M6" s="103" t="s">
        <v>207</v>
      </c>
      <c r="N6" s="104">
        <f>VLOOKUP($F$2*35-35+$G$2,'Data 2'!$A$7:$BJ$1126,6)</f>
        <v>0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50.498338870431894</v>
      </c>
      <c r="E7" s="35"/>
      <c r="F7" s="35"/>
      <c r="G7" s="35"/>
      <c r="H7" s="50" t="s">
        <v>65</v>
      </c>
      <c r="I7" s="51">
        <f>VLOOKUP($F$2*35-35+$G$2,'Data 2'!$A$7:$BJ$1126,7)</f>
        <v>12</v>
      </c>
      <c r="J7" s="52">
        <f>IF($D$5&gt;0,I7/$D$5*100,"")</f>
        <v>3.9867109634551494</v>
      </c>
      <c r="K7" s="37"/>
      <c r="M7" s="103" t="s">
        <v>189</v>
      </c>
      <c r="N7" s="104">
        <f>VLOOKUP($F$2*35-35+$G$2,'Data 2'!$A$7:$BJ$1126,7)</f>
        <v>12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49.501661129568106</v>
      </c>
      <c r="E8" s="35"/>
      <c r="F8" s="35"/>
      <c r="G8" s="35"/>
      <c r="H8" s="50" t="s">
        <v>159</v>
      </c>
      <c r="I8" s="51">
        <f>VLOOKUP($F$2*35-35+$G$2,'Data 2'!$A$7:$BJ$1126,8)</f>
        <v>226</v>
      </c>
      <c r="J8" s="52">
        <f>IF($D$5&gt;0,I8/$D$5*100,"")</f>
        <v>75.083056478405325</v>
      </c>
      <c r="K8" s="37"/>
      <c r="M8" s="103" t="s">
        <v>208</v>
      </c>
      <c r="N8" s="104">
        <f>VLOOKUP($F$2*35-35+$G$2,'Data 2'!$A$7:$BK$1126,63)</f>
        <v>12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60</v>
      </c>
      <c r="J9" s="56">
        <f>IF($D$5&gt;0,I9/$D$5*100,"")</f>
        <v>19.933554817275748</v>
      </c>
      <c r="K9" s="37"/>
      <c r="M9" s="103" t="s">
        <v>69</v>
      </c>
      <c r="N9" s="104">
        <f>VLOOKUP($F$2*35-35+$G$2,'Data 2'!$A$7:$BJ$1126,9)</f>
        <v>60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10</v>
      </c>
      <c r="H12" s="59">
        <f>VLOOKUP($F$2*35-35+$G$2,'Data 2'!$A$7:$BJ$1126,12)</f>
        <v>9.9009900990099009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0</v>
      </c>
      <c r="H13" s="61">
        <f>VLOOKUP($F$2*35-35+$G$2,'Data 2'!$A$7:$BJ$1126,14)</f>
        <v>0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20</v>
      </c>
      <c r="H14" s="62">
        <f>VLOOKUP($F$2*35-35+$G$2,'Data 2'!$A$7:$BJ$1126,16)</f>
        <v>65.217391304347828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32.631578947368425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0</v>
      </c>
      <c r="I18" s="61">
        <f>VLOOKUP($F$2*35-35+$G$2,'Data 2'!$A$7:$BJ$1126,19)</f>
        <v>0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0</v>
      </c>
      <c r="I19" s="66">
        <f>VLOOKUP($F$2*35-35+$G$2,'Data 2'!$A$7:$BJ$1126,21)</f>
        <v>0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5</v>
      </c>
      <c r="I20" s="61">
        <f>VLOOKUP($F$2*35-35+$G$2,'Data 2'!$A$7:$BJ$1126,23)</f>
        <v>100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4</v>
      </c>
      <c r="I21" s="69">
        <f>VLOOKUP($F$2*35-35+$G$2,'Data 2'!$A$7:$BJ$1126,25)</f>
        <v>40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34.020618556701031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27.835051546391753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69.369369369369366</v>
      </c>
      <c r="G26" s="73">
        <f>VLOOKUP($F$2*35-35+$G$2,'Data 2'!$A$7:$BJ$1126,31)</f>
        <v>63.063063063063062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50.657894736842103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19.736842105263158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614.28571428571422</v>
      </c>
      <c r="G29" s="37"/>
      <c r="H29" s="37"/>
      <c r="I29" s="37"/>
      <c r="J29" s="70">
        <f>VLOOKUP($F$2*35-35+$G$2,'Data 2'!$A$7:$BJ$1126,28)</f>
        <v>15</v>
      </c>
      <c r="K29" s="73">
        <f>VLOOKUP($F$2*35-35+$G$2,'Data 2'!$A$7:$BJ$1126,29)</f>
        <v>8.720930232558139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9.0277777777777768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0</v>
      </c>
      <c r="G33" s="49">
        <f t="shared" ref="G33:G38" si="0">F33/SUM(F$33:F$38)*100</f>
        <v>0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153</v>
      </c>
      <c r="G34" s="79">
        <f t="shared" si="0"/>
        <v>52.397260273972599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102</v>
      </c>
      <c r="G36" s="79">
        <f t="shared" si="0"/>
        <v>34.93150684931507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0</v>
      </c>
      <c r="G37" s="79">
        <f t="shared" si="0"/>
        <v>0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37</v>
      </c>
      <c r="G38" s="49">
        <f t="shared" si="0"/>
        <v>12.671232876712329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1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0</v>
      </c>
      <c r="F41" s="59">
        <f>VLOOKUP($F$2*35-35+$G$2,'Data 2'!$A$7:$BJ$1126,45)</f>
        <v>0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1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0</v>
      </c>
      <c r="G44" s="73">
        <f>VLOOKUP($F$2*35-35+$G$2,'Data 2'!$A$7:$BJ$1126,53)</f>
        <v>0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8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53</v>
      </c>
      <c r="E50" s="79">
        <f>VLOOKUP($F$2*35-35+$G$2,'Data 2'!$A$7:$BJ$1126,56)</f>
        <v>18.339100346020761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0</v>
      </c>
      <c r="E51" s="79">
        <f>VLOOKUP($F$2*35-35+$G$2,'Data 2'!$A$7:$BJ$1126,58)</f>
        <v>0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27</v>
      </c>
      <c r="E52" s="79">
        <f>VLOOKUP($F$2*35-35+$G$2,'Data 2'!$A$7:$BJ$1126,60)</f>
        <v>12.272727272727273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28</v>
      </c>
      <c r="E53" s="79">
        <f>VLOOKUP($F$2*35-35+$G$2,'Data 2'!$A$7:$BJ$1126,62)</f>
        <v>44.444444444444443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400-000000000000}"/>
    <hyperlink ref="B5" location="'Front (2)'!C1" display="'Front (2)'!C1" xr:uid="{00000000-0004-0000-0400-000001000000}"/>
    <hyperlink ref="B6" location="'Front (3)'!C1" display="'Front (3)'!C1" xr:uid="{00000000-0004-0000-0400-000002000000}"/>
    <hyperlink ref="B7" location="'Front (4)'!C1" display="'Front (4)'!C1" xr:uid="{00000000-0004-0000-0400-000003000000}"/>
    <hyperlink ref="B8" location="'Front (5)'!C1" display="'Front (5)'!C1" xr:uid="{00000000-0004-0000-0400-000004000000}"/>
    <hyperlink ref="B9" location="'Front (6)'!C1" display="'Front (6)'!C1" xr:uid="{00000000-0004-0000-0400-000005000000}"/>
    <hyperlink ref="B10" location="'Front (7)'!C1" display="'Front (7)'!C1" xr:uid="{00000000-0004-0000-0400-000006000000}"/>
    <hyperlink ref="B11" location="'Front (8)'!C1" display="'Front (8)'!C1" xr:uid="{00000000-0004-0000-0400-000007000000}"/>
    <hyperlink ref="B12" location="'Front (9)'!C1" display="'Front (9)'!C1" xr:uid="{00000000-0004-0000-0400-000008000000}"/>
    <hyperlink ref="B13" location="'Front (10)'!C1" display="'Front (10)'!C1" xr:uid="{00000000-0004-0000-0400-000009000000}"/>
    <hyperlink ref="B14" location="'Front (11)'!C1" display="'Front (11)'!C1" xr:uid="{00000000-0004-0000-0400-00000A000000}"/>
    <hyperlink ref="B15" location="'Front (12)'!C1" display="'Front (12)'!C1" xr:uid="{00000000-0004-0000-0400-00000B000000}"/>
    <hyperlink ref="B16" location="'Front (13)'!C1" display="'Front (13)'!C1" xr:uid="{00000000-0004-0000-0400-00000C000000}"/>
    <hyperlink ref="B17" location="'Front (14)'!C1" display="'Front (14)'!C1" xr:uid="{00000000-0004-0000-0400-00000D000000}"/>
    <hyperlink ref="B18" location="'Front (15)'!C1" display="'Front (15)'!C1" xr:uid="{00000000-0004-0000-0400-00000E000000}"/>
    <hyperlink ref="B19" location="'Front (16)'!C1" display="'Front (16)'!C1" xr:uid="{00000000-0004-0000-0400-00000F000000}"/>
    <hyperlink ref="B20" location="'Front (17)'!C1" display="'Front (17)'!C1" xr:uid="{00000000-0004-0000-0400-000010000000}"/>
    <hyperlink ref="B21" location="'Front (18)'!C1" display="'Front (18)'!C1" xr:uid="{00000000-0004-0000-0400-000011000000}"/>
    <hyperlink ref="B22" location="'Front (19)'!C1" display="'Front (19)'!C1" xr:uid="{00000000-0004-0000-0400-000012000000}"/>
    <hyperlink ref="B23" location="'Front (20)'!C1" display="'Front (20)'!C1" xr:uid="{00000000-0004-0000-0400-000013000000}"/>
    <hyperlink ref="B24" location="'Front (21)'!C1" display="'Front (21)'!C1" xr:uid="{00000000-0004-0000-0400-000014000000}"/>
    <hyperlink ref="B25" location="'Front (22)'!C1" display="'Front (22)'!C1" xr:uid="{00000000-0004-0000-0400-000015000000}"/>
    <hyperlink ref="B26" location="'Front (23)'!C1" display="'Front (23)'!C1" xr:uid="{00000000-0004-0000-0400-000016000000}"/>
    <hyperlink ref="B27" location="'Front (24)'!C1" display="'Front (24)'!C1" xr:uid="{00000000-0004-0000-0400-000017000000}"/>
    <hyperlink ref="B28" location="'Front (25)'!C1" display="'Front (25)'!C1" xr:uid="{00000000-0004-0000-0400-000018000000}"/>
    <hyperlink ref="B29" location="'Front (26)'!C1" display="'Front (26)'!C1" xr:uid="{00000000-0004-0000-0400-000019000000}"/>
    <hyperlink ref="B30" location="'Front (27)'!C1" display="'Front (27)'!C1" xr:uid="{00000000-0004-0000-0400-00001A000000}"/>
    <hyperlink ref="B31" location="'Front (28)'!C1" display="'Front (28)'!C1" xr:uid="{00000000-0004-0000-0400-00001B000000}"/>
    <hyperlink ref="B32" location="'Front (29)'!C1" display="'Front (29)'!C1" xr:uid="{00000000-0004-0000-0400-00001C000000}"/>
    <hyperlink ref="B33" location="'Front (30)'!C1" display="'Front (30)'!C1" xr:uid="{00000000-0004-0000-0400-00001D000000}"/>
    <hyperlink ref="B34" location="'Front (31)'!C1" display="'Front (31)'!C1" xr:uid="{00000000-0004-0000-0400-00001E000000}"/>
    <hyperlink ref="B35" location="'Front (32)'!C1" display="'Front (32)'!C1" xr:uid="{00000000-0004-0000-0400-00001F000000}"/>
    <hyperlink ref="B36" location="'Front (33)'!C1" display="'Front (33)'!C1" xr:uid="{00000000-0004-0000-0400-000020000000}"/>
    <hyperlink ref="B37" location="'Front (34)'!C1" display="'Front (34)'!C1" xr:uid="{00000000-0004-0000-0400-000021000000}"/>
    <hyperlink ref="B1:B3" location="Frontpage!A1" display="PROFILES OF CULTURAL DIVERSITY_x000a_Social statistics about residents from major birthplaces, _x000a_in metropolitan municipalities" xr:uid="{00000000-0004-0000-0400-000022000000}"/>
    <hyperlink ref="L1:N4" location="Sheet1!A1" display="Sheet1!A1" xr:uid="{00000000-0004-0000-04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4"/>
  <sheetViews>
    <sheetView showGridLines="0" showRowColHeaders="0" zoomScale="95" zoomScaleNormal="95" workbookViewId="0">
      <selection activeCell="B8" sqref="B8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",B7)</f>
        <v>Residents of Hume who were born in Burma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4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82</v>
      </c>
      <c r="E5" s="35"/>
      <c r="F5" s="35"/>
      <c r="G5" s="47"/>
      <c r="H5" s="35" t="s">
        <v>157</v>
      </c>
      <c r="I5" s="48">
        <f>VLOOKUP($F$2*35-35+$G$2,'Data 2'!$A$7:$BJ$1126,5)</f>
        <v>0</v>
      </c>
      <c r="J5" s="49">
        <f>IF($D$5&gt;0,I5/$D$5*100,"")</f>
        <v>0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0</v>
      </c>
      <c r="J6" s="52">
        <f>IF($D$5&gt;0,I6/$D$5*100,"")</f>
        <v>0</v>
      </c>
      <c r="K6" s="37"/>
      <c r="M6" s="103" t="s">
        <v>207</v>
      </c>
      <c r="N6" s="104">
        <f>VLOOKUP($F$2*35-35+$G$2,'Data 2'!$A$7:$BJ$1126,6)</f>
        <v>0</v>
      </c>
      <c r="O6" s="39"/>
      <c r="V6" s="93" t="s">
        <v>33</v>
      </c>
    </row>
    <row r="7" spans="1:22" ht="13.5" customHeight="1" x14ac:dyDescent="0.4">
      <c r="A7" s="94">
        <v>20</v>
      </c>
      <c r="B7" s="40" t="s">
        <v>137</v>
      </c>
      <c r="C7" s="124" t="s">
        <v>156</v>
      </c>
      <c r="D7" s="53">
        <f>VLOOKUP($F$2*35-35+$G$2,'Data 2'!$A$7:$BJ$1126,10)</f>
        <v>57.317073170731703</v>
      </c>
      <c r="E7" s="35"/>
      <c r="F7" s="35"/>
      <c r="G7" s="35"/>
      <c r="H7" s="50" t="s">
        <v>65</v>
      </c>
      <c r="I7" s="51">
        <f>VLOOKUP($F$2*35-35+$G$2,'Data 2'!$A$7:$BJ$1126,7)</f>
        <v>5</v>
      </c>
      <c r="J7" s="52">
        <f>IF($D$5&gt;0,I7/$D$5*100,"")</f>
        <v>6.0975609756097562</v>
      </c>
      <c r="K7" s="37"/>
      <c r="M7" s="103" t="s">
        <v>189</v>
      </c>
      <c r="N7" s="104">
        <f>VLOOKUP($F$2*35-35+$G$2,'Data 2'!$A$7:$BJ$1126,7)</f>
        <v>5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42.682926829268297</v>
      </c>
      <c r="E8" s="35"/>
      <c r="F8" s="35"/>
      <c r="G8" s="35"/>
      <c r="H8" s="50" t="s">
        <v>159</v>
      </c>
      <c r="I8" s="51">
        <f>VLOOKUP($F$2*35-35+$G$2,'Data 2'!$A$7:$BJ$1126,8)</f>
        <v>48</v>
      </c>
      <c r="J8" s="52">
        <f>IF($D$5&gt;0,I8/$D$5*100,"")</f>
        <v>58.536585365853654</v>
      </c>
      <c r="K8" s="37"/>
      <c r="M8" s="103" t="s">
        <v>208</v>
      </c>
      <c r="N8" s="104">
        <f>VLOOKUP($F$2*35-35+$G$2,'Data 2'!$A$7:$BK$1126,63)</f>
        <v>5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19</v>
      </c>
      <c r="J9" s="56">
        <f>IF($D$5&gt;0,I9/$D$5*100,"")</f>
        <v>23.170731707317074</v>
      </c>
      <c r="K9" s="37"/>
      <c r="M9" s="103" t="s">
        <v>69</v>
      </c>
      <c r="N9" s="104">
        <f>VLOOKUP($F$2*35-35+$G$2,'Data 2'!$A$7:$BJ$1126,9)</f>
        <v>19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4</v>
      </c>
      <c r="H12" s="59">
        <f>VLOOKUP($F$2*35-35+$G$2,'Data 2'!$A$7:$BJ$1126,12)</f>
        <v>13.793103448275861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3</v>
      </c>
      <c r="H13" s="61">
        <f>VLOOKUP($F$2*35-35+$G$2,'Data 2'!$A$7:$BJ$1126,14)</f>
        <v>50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4</v>
      </c>
      <c r="H14" s="62">
        <f>VLOOKUP($F$2*35-35+$G$2,'Data 2'!$A$7:$BJ$1126,16)</f>
        <v>100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26.388888888888889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0</v>
      </c>
      <c r="I18" s="61">
        <f>VLOOKUP($F$2*35-35+$G$2,'Data 2'!$A$7:$BJ$1126,19)</f>
        <v>0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0</v>
      </c>
      <c r="I19" s="66">
        <f>VLOOKUP($F$2*35-35+$G$2,'Data 2'!$A$7:$BJ$1126,21)</f>
        <v>0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3</v>
      </c>
      <c r="I20" s="61">
        <f>VLOOKUP($F$2*35-35+$G$2,'Data 2'!$A$7:$BJ$1126,23)</f>
        <v>100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3</v>
      </c>
      <c r="I21" s="69">
        <f>VLOOKUP($F$2*35-35+$G$2,'Data 2'!$A$7:$BJ$1126,25)</f>
        <v>100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28.571428571428569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46.428571428571431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64.285714285714292</v>
      </c>
      <c r="G26" s="73">
        <f>VLOOKUP($F$2*35-35+$G$2,'Data 2'!$A$7:$BJ$1126,31)</f>
        <v>43.478260869565219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45.833333333333329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25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450</v>
      </c>
      <c r="G29" s="37"/>
      <c r="H29" s="37"/>
      <c r="I29" s="37"/>
      <c r="J29" s="70">
        <f>VLOOKUP($F$2*35-35+$G$2,'Data 2'!$A$7:$BJ$1126,28)</f>
        <v>3</v>
      </c>
      <c r="K29" s="73">
        <f>VLOOKUP($F$2*35-35+$G$2,'Data 2'!$A$7:$BJ$1126,29)</f>
        <v>10.714285714285714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37.5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21</v>
      </c>
      <c r="G33" s="49">
        <f t="shared" ref="G33:G38" si="0">F33/SUM(F$33:F$38)*100</f>
        <v>27.631578947368425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21</v>
      </c>
      <c r="G34" s="79">
        <f t="shared" si="0"/>
        <v>27.631578947368425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31</v>
      </c>
      <c r="G36" s="79">
        <f t="shared" si="0"/>
        <v>40.789473684210527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0</v>
      </c>
      <c r="G37" s="79">
        <f t="shared" si="0"/>
        <v>0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3</v>
      </c>
      <c r="G38" s="49">
        <f t="shared" si="0"/>
        <v>3.9473684210526314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0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9</v>
      </c>
      <c r="F41" s="59">
        <f>VLOOKUP($F$2*35-35+$G$2,'Data 2'!$A$7:$BJ$1126,45)</f>
        <v>11.688311688311687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0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0</v>
      </c>
      <c r="G44" s="73">
        <f>VLOOKUP($F$2*35-35+$G$2,'Data 2'!$A$7:$BJ$1126,53)</f>
        <v>0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3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9</v>
      </c>
      <c r="E50" s="79">
        <f>VLOOKUP($F$2*35-35+$G$2,'Data 2'!$A$7:$BJ$1126,56)</f>
        <v>10.975609756097562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0</v>
      </c>
      <c r="E51" s="79">
        <f>VLOOKUP($F$2*35-35+$G$2,'Data 2'!$A$7:$BJ$1126,58)</f>
        <v>0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9</v>
      </c>
      <c r="E52" s="79">
        <f>VLOOKUP($F$2*35-35+$G$2,'Data 2'!$A$7:$BJ$1126,60)</f>
        <v>18.75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0</v>
      </c>
      <c r="E53" s="79">
        <f>VLOOKUP($F$2*35-35+$G$2,'Data 2'!$A$7:$BJ$1126,62)</f>
        <v>0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500-000000000000}"/>
    <hyperlink ref="B5" location="'Front (2)'!C1" display="'Front (2)'!C1" xr:uid="{00000000-0004-0000-0500-000001000000}"/>
    <hyperlink ref="B6" location="'Front (3)'!C1" display="'Front (3)'!C1" xr:uid="{00000000-0004-0000-0500-000002000000}"/>
    <hyperlink ref="B7" location="'Front (4)'!C1" display="'Front (4)'!C1" xr:uid="{00000000-0004-0000-0500-000003000000}"/>
    <hyperlink ref="B8" location="'Front (5)'!C1" display="'Front (5)'!C1" xr:uid="{00000000-0004-0000-0500-000004000000}"/>
    <hyperlink ref="B9" location="'Front (6)'!C1" display="'Front (6)'!C1" xr:uid="{00000000-0004-0000-0500-000005000000}"/>
    <hyperlink ref="B10" location="'Front (7)'!C1" display="'Front (7)'!C1" xr:uid="{00000000-0004-0000-0500-000006000000}"/>
    <hyperlink ref="B11" location="'Front (8)'!C1" display="'Front (8)'!C1" xr:uid="{00000000-0004-0000-0500-000007000000}"/>
    <hyperlink ref="B12" location="'Front (9)'!C1" display="'Front (9)'!C1" xr:uid="{00000000-0004-0000-0500-000008000000}"/>
    <hyperlink ref="B13" location="'Front (10)'!C1" display="'Front (10)'!C1" xr:uid="{00000000-0004-0000-0500-000009000000}"/>
    <hyperlink ref="B14" location="'Front (11)'!C1" display="'Front (11)'!C1" xr:uid="{00000000-0004-0000-0500-00000A000000}"/>
    <hyperlink ref="B15" location="'Front (12)'!C1" display="'Front (12)'!C1" xr:uid="{00000000-0004-0000-0500-00000B000000}"/>
    <hyperlink ref="B16" location="'Front (13)'!C1" display="'Front (13)'!C1" xr:uid="{00000000-0004-0000-0500-00000C000000}"/>
    <hyperlink ref="B17" location="'Front (14)'!C1" display="'Front (14)'!C1" xr:uid="{00000000-0004-0000-0500-00000D000000}"/>
    <hyperlink ref="B18" location="'Front (15)'!C1" display="'Front (15)'!C1" xr:uid="{00000000-0004-0000-0500-00000E000000}"/>
    <hyperlink ref="B19" location="'Front (16)'!C1" display="'Front (16)'!C1" xr:uid="{00000000-0004-0000-0500-00000F000000}"/>
    <hyperlink ref="B20" location="'Front (17)'!C1" display="'Front (17)'!C1" xr:uid="{00000000-0004-0000-0500-000010000000}"/>
    <hyperlink ref="B21" location="'Front (18)'!C1" display="'Front (18)'!C1" xr:uid="{00000000-0004-0000-0500-000011000000}"/>
    <hyperlink ref="B22" location="'Front (19)'!C1" display="'Front (19)'!C1" xr:uid="{00000000-0004-0000-0500-000012000000}"/>
    <hyperlink ref="B23" location="'Front (20)'!C1" display="'Front (20)'!C1" xr:uid="{00000000-0004-0000-0500-000013000000}"/>
    <hyperlink ref="B24" location="'Front (21)'!C1" display="'Front (21)'!C1" xr:uid="{00000000-0004-0000-0500-000014000000}"/>
    <hyperlink ref="B25" location="'Front (22)'!C1" display="'Front (22)'!C1" xr:uid="{00000000-0004-0000-0500-000015000000}"/>
    <hyperlink ref="B26" location="'Front (23)'!C1" display="'Front (23)'!C1" xr:uid="{00000000-0004-0000-0500-000016000000}"/>
    <hyperlink ref="B27" location="'Front (24)'!C1" display="'Front (24)'!C1" xr:uid="{00000000-0004-0000-0500-000017000000}"/>
    <hyperlink ref="B28" location="'Front (25)'!C1" display="'Front (25)'!C1" xr:uid="{00000000-0004-0000-0500-000018000000}"/>
    <hyperlink ref="B29" location="'Front (26)'!C1" display="'Front (26)'!C1" xr:uid="{00000000-0004-0000-0500-000019000000}"/>
    <hyperlink ref="B30" location="'Front (27)'!C1" display="'Front (27)'!C1" xr:uid="{00000000-0004-0000-0500-00001A000000}"/>
    <hyperlink ref="B31" location="'Front (28)'!C1" display="'Front (28)'!C1" xr:uid="{00000000-0004-0000-0500-00001B000000}"/>
    <hyperlink ref="B32" location="'Front (29)'!C1" display="'Front (29)'!C1" xr:uid="{00000000-0004-0000-0500-00001C000000}"/>
    <hyperlink ref="B33" location="'Front (30)'!C1" display="'Front (30)'!C1" xr:uid="{00000000-0004-0000-0500-00001D000000}"/>
    <hyperlink ref="B34" location="'Front (31)'!C1" display="'Front (31)'!C1" xr:uid="{00000000-0004-0000-0500-00001E000000}"/>
    <hyperlink ref="B35" location="'Front (32)'!C1" display="'Front (32)'!C1" xr:uid="{00000000-0004-0000-0500-00001F000000}"/>
    <hyperlink ref="B36" location="'Front (33)'!C1" display="'Front (33)'!C1" xr:uid="{00000000-0004-0000-0500-000020000000}"/>
    <hyperlink ref="B37" location="'Front (34)'!C1" display="'Front (34)'!C1" xr:uid="{00000000-0004-0000-0500-000021000000}"/>
    <hyperlink ref="B1:B3" location="Frontpage!A1" display="PROFILES OF CULTURAL DIVERSITY_x000a_Social statistics about residents from major birthplaces, _x000a_in metropolitan municipalities" xr:uid="{00000000-0004-0000-0500-000022000000}"/>
    <hyperlink ref="L1:N4" location="Sheet1!A1" display="Sheet1!A1" xr:uid="{00000000-0004-0000-05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4"/>
  <sheetViews>
    <sheetView showGridLines="0" showRowColHeaders="0" zoomScale="95" zoomScaleNormal="95" workbookViewId="0">
      <selection activeCell="B9" sqref="B9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",B8)</f>
        <v>Residents of Hume who were born in Cambodia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5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43</v>
      </c>
      <c r="E5" s="35"/>
      <c r="F5" s="35"/>
      <c r="G5" s="47"/>
      <c r="H5" s="35" t="s">
        <v>157</v>
      </c>
      <c r="I5" s="48">
        <f>VLOOKUP($F$2*35-35+$G$2,'Data 2'!$A$7:$BJ$1126,5)</f>
        <v>0</v>
      </c>
      <c r="J5" s="49">
        <f>IF($D$5&gt;0,I5/$D$5*100,"")</f>
        <v>0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0</v>
      </c>
      <c r="J6" s="52">
        <f>IF($D$5&gt;0,I6/$D$5*100,"")</f>
        <v>0</v>
      </c>
      <c r="K6" s="37"/>
      <c r="M6" s="103" t="s">
        <v>207</v>
      </c>
      <c r="N6" s="104">
        <f>VLOOKUP($F$2*35-35+$G$2,'Data 2'!$A$7:$BJ$1126,6)</f>
        <v>0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55.813953488372093</v>
      </c>
      <c r="E7" s="35"/>
      <c r="F7" s="35"/>
      <c r="G7" s="35"/>
      <c r="H7" s="50" t="s">
        <v>65</v>
      </c>
      <c r="I7" s="51">
        <f>VLOOKUP($F$2*35-35+$G$2,'Data 2'!$A$7:$BJ$1126,7)</f>
        <v>3</v>
      </c>
      <c r="J7" s="52">
        <f>IF($D$5&gt;0,I7/$D$5*100,"")</f>
        <v>6.9767441860465116</v>
      </c>
      <c r="K7" s="37"/>
      <c r="M7" s="103" t="s">
        <v>189</v>
      </c>
      <c r="N7" s="104">
        <f>VLOOKUP($F$2*35-35+$G$2,'Data 2'!$A$7:$BJ$1126,7)</f>
        <v>3</v>
      </c>
      <c r="O7" s="39"/>
      <c r="V7" s="93" t="s">
        <v>34</v>
      </c>
    </row>
    <row r="8" spans="1:22" ht="13.5" customHeight="1" x14ac:dyDescent="0.4">
      <c r="A8" s="94">
        <v>21</v>
      </c>
      <c r="B8" s="40" t="s">
        <v>16</v>
      </c>
      <c r="C8" s="124" t="s">
        <v>276</v>
      </c>
      <c r="D8" s="53">
        <f>100-D7</f>
        <v>44.186046511627907</v>
      </c>
      <c r="E8" s="35"/>
      <c r="F8" s="35"/>
      <c r="G8" s="35"/>
      <c r="H8" s="50" t="s">
        <v>159</v>
      </c>
      <c r="I8" s="51">
        <f>VLOOKUP($F$2*35-35+$G$2,'Data 2'!$A$7:$BJ$1126,8)</f>
        <v>36</v>
      </c>
      <c r="J8" s="52">
        <f>IF($D$5&gt;0,I8/$D$5*100,"")</f>
        <v>83.720930232558146</v>
      </c>
      <c r="K8" s="37"/>
      <c r="M8" s="103" t="s">
        <v>208</v>
      </c>
      <c r="N8" s="104">
        <f>VLOOKUP($F$2*35-35+$G$2,'Data 2'!$A$7:$BK$1126,63)</f>
        <v>3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5</v>
      </c>
      <c r="J9" s="56">
        <f>IF($D$5&gt;0,I9/$D$5*100,"")</f>
        <v>11.627906976744185</v>
      </c>
      <c r="K9" s="37"/>
      <c r="M9" s="103" t="s">
        <v>69</v>
      </c>
      <c r="N9" s="104">
        <f>VLOOKUP($F$2*35-35+$G$2,'Data 2'!$A$7:$BJ$1126,9)</f>
        <v>5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3</v>
      </c>
      <c r="H12" s="59">
        <f>VLOOKUP($F$2*35-35+$G$2,'Data 2'!$A$7:$BJ$1126,12)</f>
        <v>11.538461538461538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0</v>
      </c>
      <c r="H13" s="61">
        <f>VLOOKUP($F$2*35-35+$G$2,'Data 2'!$A$7:$BJ$1126,14)</f>
        <v>0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3</v>
      </c>
      <c r="H14" s="62">
        <f>VLOOKUP($F$2*35-35+$G$2,'Data 2'!$A$7:$BJ$1126,16)</f>
        <v>100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41.666666666666671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0</v>
      </c>
      <c r="I18" s="61">
        <f>VLOOKUP($F$2*35-35+$G$2,'Data 2'!$A$7:$BJ$1126,19)</f>
        <v>0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0</v>
      </c>
      <c r="I19" s="66">
        <f>VLOOKUP($F$2*35-35+$G$2,'Data 2'!$A$7:$BJ$1126,21)</f>
        <v>0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0</v>
      </c>
      <c r="I20" s="61">
        <f>VLOOKUP($F$2*35-35+$G$2,'Data 2'!$A$7:$BJ$1126,23)</f>
        <v>0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0</v>
      </c>
      <c r="I21" s="69">
        <f>VLOOKUP($F$2*35-35+$G$2,'Data 2'!$A$7:$BJ$1126,25)</f>
        <v>0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39.130434782608695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0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62.5</v>
      </c>
      <c r="G26" s="73">
        <f>VLOOKUP($F$2*35-35+$G$2,'Data 2'!$A$7:$BJ$1126,31)</f>
        <v>50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28.125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37.5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700</v>
      </c>
      <c r="G29" s="37"/>
      <c r="H29" s="37"/>
      <c r="I29" s="37"/>
      <c r="J29" s="70">
        <f>VLOOKUP($F$2*35-35+$G$2,'Data 2'!$A$7:$BJ$1126,28)</f>
        <v>0</v>
      </c>
      <c r="K29" s="73">
        <f>VLOOKUP($F$2*35-35+$G$2,'Data 2'!$A$7:$BJ$1126,29)</f>
        <v>0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0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29</v>
      </c>
      <c r="G33" s="49">
        <f t="shared" ref="G33:G38" si="0">F33/SUM(F$33:F$38)*100</f>
        <v>74.358974358974365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3</v>
      </c>
      <c r="G34" s="79">
        <f t="shared" si="0"/>
        <v>7.6923076923076925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0</v>
      </c>
      <c r="G36" s="79">
        <f t="shared" si="0"/>
        <v>0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0</v>
      </c>
      <c r="G37" s="79">
        <f t="shared" si="0"/>
        <v>0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7</v>
      </c>
      <c r="G38" s="49">
        <f t="shared" si="0"/>
        <v>17.948717948717949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0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6</v>
      </c>
      <c r="F41" s="59">
        <f>VLOOKUP($F$2*35-35+$G$2,'Data 2'!$A$7:$BJ$1126,45)</f>
        <v>13.333333333333334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0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0</v>
      </c>
      <c r="G44" s="73">
        <f>VLOOKUP($F$2*35-35+$G$2,'Data 2'!$A$7:$BJ$1126,53)</f>
        <v>0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0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9</v>
      </c>
      <c r="E50" s="79">
        <f>VLOOKUP($F$2*35-35+$G$2,'Data 2'!$A$7:$BJ$1126,56)</f>
        <v>23.076923076923077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0</v>
      </c>
      <c r="E51" s="79">
        <f>VLOOKUP($F$2*35-35+$G$2,'Data 2'!$A$7:$BJ$1126,58)</f>
        <v>0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8</v>
      </c>
      <c r="E52" s="79">
        <f>VLOOKUP($F$2*35-35+$G$2,'Data 2'!$A$7:$BJ$1126,60)</f>
        <v>24.242424242424242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3</v>
      </c>
      <c r="E53" s="79">
        <f>VLOOKUP($F$2*35-35+$G$2,'Data 2'!$A$7:$BJ$1126,62)</f>
        <v>50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600-000000000000}"/>
    <hyperlink ref="B5" location="'Front (2)'!C1" display="'Front (2)'!C1" xr:uid="{00000000-0004-0000-0600-000001000000}"/>
    <hyperlink ref="B6" location="'Front (3)'!C1" display="'Front (3)'!C1" xr:uid="{00000000-0004-0000-0600-000002000000}"/>
    <hyperlink ref="B7" location="'Front (4)'!C1" display="'Front (4)'!C1" xr:uid="{00000000-0004-0000-0600-000003000000}"/>
    <hyperlink ref="B8" location="'Front (5)'!C1" display="'Front (5)'!C1" xr:uid="{00000000-0004-0000-0600-000004000000}"/>
    <hyperlink ref="B9" location="'Front (6)'!C1" display="'Front (6)'!C1" xr:uid="{00000000-0004-0000-0600-000005000000}"/>
    <hyperlink ref="B10" location="'Front (7)'!C1" display="'Front (7)'!C1" xr:uid="{00000000-0004-0000-0600-000006000000}"/>
    <hyperlink ref="B11" location="'Front (8)'!C1" display="'Front (8)'!C1" xr:uid="{00000000-0004-0000-0600-000007000000}"/>
    <hyperlink ref="B12" location="'Front (9)'!C1" display="'Front (9)'!C1" xr:uid="{00000000-0004-0000-0600-000008000000}"/>
    <hyperlink ref="B13" location="'Front (10)'!C1" display="'Front (10)'!C1" xr:uid="{00000000-0004-0000-0600-000009000000}"/>
    <hyperlink ref="B14" location="'Front (11)'!C1" display="'Front (11)'!C1" xr:uid="{00000000-0004-0000-0600-00000A000000}"/>
    <hyperlink ref="B15" location="'Front (12)'!C1" display="'Front (12)'!C1" xr:uid="{00000000-0004-0000-0600-00000B000000}"/>
    <hyperlink ref="B16" location="'Front (13)'!C1" display="'Front (13)'!C1" xr:uid="{00000000-0004-0000-0600-00000C000000}"/>
    <hyperlink ref="B17" location="'Front (14)'!C1" display="'Front (14)'!C1" xr:uid="{00000000-0004-0000-0600-00000D000000}"/>
    <hyperlink ref="B18" location="'Front (15)'!C1" display="'Front (15)'!C1" xr:uid="{00000000-0004-0000-0600-00000E000000}"/>
    <hyperlink ref="B19" location="'Front (16)'!C1" display="'Front (16)'!C1" xr:uid="{00000000-0004-0000-0600-00000F000000}"/>
    <hyperlink ref="B20" location="'Front (17)'!C1" display="'Front (17)'!C1" xr:uid="{00000000-0004-0000-0600-000010000000}"/>
    <hyperlink ref="B21" location="'Front (18)'!C1" display="'Front (18)'!C1" xr:uid="{00000000-0004-0000-0600-000011000000}"/>
    <hyperlink ref="B22" location="'Front (19)'!C1" display="'Front (19)'!C1" xr:uid="{00000000-0004-0000-0600-000012000000}"/>
    <hyperlink ref="B23" location="'Front (20)'!C1" display="'Front (20)'!C1" xr:uid="{00000000-0004-0000-0600-000013000000}"/>
    <hyperlink ref="B24" location="'Front (21)'!C1" display="'Front (21)'!C1" xr:uid="{00000000-0004-0000-0600-000014000000}"/>
    <hyperlink ref="B25" location="'Front (22)'!C1" display="'Front (22)'!C1" xr:uid="{00000000-0004-0000-0600-000015000000}"/>
    <hyperlink ref="B26" location="'Front (23)'!C1" display="'Front (23)'!C1" xr:uid="{00000000-0004-0000-0600-000016000000}"/>
    <hyperlink ref="B27" location="'Front (24)'!C1" display="'Front (24)'!C1" xr:uid="{00000000-0004-0000-0600-000017000000}"/>
    <hyperlink ref="B28" location="'Front (25)'!C1" display="'Front (25)'!C1" xr:uid="{00000000-0004-0000-0600-000018000000}"/>
    <hyperlink ref="B29" location="'Front (26)'!C1" display="'Front (26)'!C1" xr:uid="{00000000-0004-0000-0600-000019000000}"/>
    <hyperlink ref="B30" location="'Front (27)'!C1" display="'Front (27)'!C1" xr:uid="{00000000-0004-0000-0600-00001A000000}"/>
    <hyperlink ref="B31" location="'Front (28)'!C1" display="'Front (28)'!C1" xr:uid="{00000000-0004-0000-0600-00001B000000}"/>
    <hyperlink ref="B32" location="'Front (29)'!C1" display="'Front (29)'!C1" xr:uid="{00000000-0004-0000-0600-00001C000000}"/>
    <hyperlink ref="B33" location="'Front (30)'!C1" display="'Front (30)'!C1" xr:uid="{00000000-0004-0000-0600-00001D000000}"/>
    <hyperlink ref="B34" location="'Front (31)'!C1" display="'Front (31)'!C1" xr:uid="{00000000-0004-0000-0600-00001E000000}"/>
    <hyperlink ref="B35" location="'Front (32)'!C1" display="'Front (32)'!C1" xr:uid="{00000000-0004-0000-0600-00001F000000}"/>
    <hyperlink ref="B36" location="'Front (33)'!C1" display="'Front (33)'!C1" xr:uid="{00000000-0004-0000-0600-000020000000}"/>
    <hyperlink ref="B37" location="'Front (34)'!C1" display="'Front (34)'!C1" xr:uid="{00000000-0004-0000-0600-000021000000}"/>
    <hyperlink ref="B1:B3" location="Frontpage!A1" display="PROFILES OF CULTURAL DIVERSITY_x000a_Social statistics about residents from major birthplaces, _x000a_in metropolitan municipalities" xr:uid="{00000000-0004-0000-0600-000022000000}"/>
    <hyperlink ref="L1:N4" location="Sheet1!A1" display="Sheet1!A1" xr:uid="{00000000-0004-0000-06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4"/>
  <sheetViews>
    <sheetView showGridLines="0" showRowColHeaders="0" zoomScale="95" zoomScaleNormal="95" workbookViewId="0">
      <selection activeCell="B10" sqref="B10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",B9)</f>
        <v>Residents of Hume who were born in China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6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815</v>
      </c>
      <c r="E5" s="35"/>
      <c r="F5" s="35"/>
      <c r="G5" s="47"/>
      <c r="H5" s="35" t="s">
        <v>157</v>
      </c>
      <c r="I5" s="48">
        <f>VLOOKUP($F$2*35-35+$G$2,'Data 2'!$A$7:$BJ$1126,5)</f>
        <v>8</v>
      </c>
      <c r="J5" s="49">
        <f>IF($D$5&gt;0,I5/$D$5*100,"")</f>
        <v>0.98159509202453998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33</v>
      </c>
      <c r="J6" s="52">
        <f>IF($D$5&gt;0,I6/$D$5*100,"")</f>
        <v>4.0490797546012276</v>
      </c>
      <c r="K6" s="37"/>
      <c r="M6" s="103" t="s">
        <v>207</v>
      </c>
      <c r="N6" s="104">
        <f>VLOOKUP($F$2*35-35+$G$2,'Data 2'!$A$7:$BJ$1126,6)</f>
        <v>33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54.846625766871171</v>
      </c>
      <c r="E7" s="35"/>
      <c r="F7" s="35"/>
      <c r="G7" s="35"/>
      <c r="H7" s="50" t="s">
        <v>65</v>
      </c>
      <c r="I7" s="51">
        <f>VLOOKUP($F$2*35-35+$G$2,'Data 2'!$A$7:$BJ$1126,7)</f>
        <v>65</v>
      </c>
      <c r="J7" s="52">
        <f>IF($D$5&gt;0,I7/$D$5*100,"")</f>
        <v>7.9754601226993866</v>
      </c>
      <c r="K7" s="37"/>
      <c r="M7" s="103" t="s">
        <v>189</v>
      </c>
      <c r="N7" s="104">
        <f>VLOOKUP($F$2*35-35+$G$2,'Data 2'!$A$7:$BJ$1126,7)</f>
        <v>65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45.153374233128829</v>
      </c>
      <c r="E8" s="35"/>
      <c r="F8" s="35"/>
      <c r="G8" s="35"/>
      <c r="H8" s="50" t="s">
        <v>159</v>
      </c>
      <c r="I8" s="51">
        <f>VLOOKUP($F$2*35-35+$G$2,'Data 2'!$A$7:$BJ$1126,8)</f>
        <v>612</v>
      </c>
      <c r="J8" s="52">
        <f>IF($D$5&gt;0,I8/$D$5*100,"")</f>
        <v>75.092024539877301</v>
      </c>
      <c r="K8" s="37"/>
      <c r="M8" s="103" t="s">
        <v>208</v>
      </c>
      <c r="N8" s="104">
        <f>VLOOKUP($F$2*35-35+$G$2,'Data 2'!$A$7:$BK$1126,63)</f>
        <v>65</v>
      </c>
      <c r="O8" s="39"/>
      <c r="V8" s="93" t="s">
        <v>35</v>
      </c>
    </row>
    <row r="9" spans="1:22" ht="13.5" customHeight="1" x14ac:dyDescent="0.4">
      <c r="A9" s="94">
        <v>33</v>
      </c>
      <c r="B9" s="40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98</v>
      </c>
      <c r="J9" s="56">
        <f>IF($D$5&gt;0,I9/$D$5*100,"")</f>
        <v>12.024539877300613</v>
      </c>
      <c r="K9" s="37"/>
      <c r="M9" s="103" t="s">
        <v>69</v>
      </c>
      <c r="N9" s="104">
        <f>VLOOKUP($F$2*35-35+$G$2,'Data 2'!$A$7:$BJ$1126,9)</f>
        <v>98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32</v>
      </c>
      <c r="H12" s="59">
        <f>VLOOKUP($F$2*35-35+$G$2,'Data 2'!$A$7:$BJ$1126,12)</f>
        <v>9.4955489614243334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0</v>
      </c>
      <c r="H13" s="61">
        <f>VLOOKUP($F$2*35-35+$G$2,'Data 2'!$A$7:$BJ$1126,14)</f>
        <v>0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53</v>
      </c>
      <c r="H14" s="62">
        <f>VLOOKUP($F$2*35-35+$G$2,'Data 2'!$A$7:$BJ$1126,16)</f>
        <v>71.428571428571431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14.442916093535077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7</v>
      </c>
      <c r="I18" s="61">
        <f>VLOOKUP($F$2*35-35+$G$2,'Data 2'!$A$7:$BJ$1126,19)</f>
        <v>20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6</v>
      </c>
      <c r="I19" s="66">
        <f>VLOOKUP($F$2*35-35+$G$2,'Data 2'!$A$7:$BJ$1126,21)</f>
        <v>25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3</v>
      </c>
      <c r="I20" s="61">
        <f>VLOOKUP($F$2*35-35+$G$2,'Data 2'!$A$7:$BJ$1126,23)</f>
        <v>30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11</v>
      </c>
      <c r="I21" s="69">
        <f>VLOOKUP($F$2*35-35+$G$2,'Data 2'!$A$7:$BJ$1126,25)</f>
        <v>23.913043478260871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20.80745341614907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55.590062111801245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70.445344129554655</v>
      </c>
      <c r="G26" s="73">
        <f>VLOOKUP($F$2*35-35+$G$2,'Data 2'!$A$7:$BJ$1126,31)</f>
        <v>57.821229050279335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30.4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33.066666666666663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412.87878787878788</v>
      </c>
      <c r="G29" s="37"/>
      <c r="H29" s="37"/>
      <c r="I29" s="37"/>
      <c r="J29" s="70">
        <f>VLOOKUP($F$2*35-35+$G$2,'Data 2'!$A$7:$BJ$1126,28)</f>
        <v>54</v>
      </c>
      <c r="K29" s="73">
        <f>VLOOKUP($F$2*35-35+$G$2,'Data 2'!$A$7:$BJ$1126,29)</f>
        <v>11.973392461197339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13.298565840938723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114</v>
      </c>
      <c r="G33" s="49">
        <f t="shared" ref="G33:G38" si="0">F33/SUM(F$33:F$38)*100</f>
        <v>15.059445178335535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94</v>
      </c>
      <c r="G34" s="79">
        <f t="shared" si="0"/>
        <v>12.417437252311757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22</v>
      </c>
      <c r="G36" s="79">
        <f t="shared" si="0"/>
        <v>2.9062087186261558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3</v>
      </c>
      <c r="G37" s="79">
        <f t="shared" si="0"/>
        <v>0.39630118890356669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524</v>
      </c>
      <c r="G38" s="49">
        <f t="shared" si="0"/>
        <v>69.220607661822982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12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150</v>
      </c>
      <c r="F41" s="59">
        <f>VLOOKUP($F$2*35-35+$G$2,'Data 2'!$A$7:$BJ$1126,45)</f>
        <v>19.556714471968707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24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3</v>
      </c>
      <c r="G44" s="73">
        <f>VLOOKUP($F$2*35-35+$G$2,'Data 2'!$A$7:$BJ$1126,53)</f>
        <v>0.91463414634146334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11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287</v>
      </c>
      <c r="E50" s="79">
        <f>VLOOKUP($F$2*35-35+$G$2,'Data 2'!$A$7:$BJ$1126,56)</f>
        <v>36.100628930817606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13</v>
      </c>
      <c r="E51" s="79">
        <f>VLOOKUP($F$2*35-35+$G$2,'Data 2'!$A$7:$BJ$1126,58)</f>
        <v>20.3125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192</v>
      </c>
      <c r="E52" s="79">
        <f>VLOOKUP($F$2*35-35+$G$2,'Data 2'!$A$7:$BJ$1126,60)</f>
        <v>32.1608040201005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71</v>
      </c>
      <c r="E53" s="79">
        <f>VLOOKUP($F$2*35-35+$G$2,'Data 2'!$A$7:$BJ$1126,62)</f>
        <v>69.607843137254903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700-000000000000}"/>
    <hyperlink ref="B5" location="'Front (2)'!C1" display="'Front (2)'!C1" xr:uid="{00000000-0004-0000-0700-000001000000}"/>
    <hyperlink ref="B6" location="'Front (3)'!C1" display="'Front (3)'!C1" xr:uid="{00000000-0004-0000-0700-000002000000}"/>
    <hyperlink ref="B7" location="'Front (4)'!C1" display="'Front (4)'!C1" xr:uid="{00000000-0004-0000-0700-000003000000}"/>
    <hyperlink ref="B8" location="'Front (5)'!C1" display="'Front (5)'!C1" xr:uid="{00000000-0004-0000-0700-000004000000}"/>
    <hyperlink ref="B9" location="'Front (6)'!C1" display="'Front (6)'!C1" xr:uid="{00000000-0004-0000-0700-000005000000}"/>
    <hyperlink ref="B10" location="'Front (7)'!C1" display="'Front (7)'!C1" xr:uid="{00000000-0004-0000-0700-000006000000}"/>
    <hyperlink ref="B11" location="'Front (8)'!C1" display="'Front (8)'!C1" xr:uid="{00000000-0004-0000-0700-000007000000}"/>
    <hyperlink ref="B12" location="'Front (9)'!C1" display="'Front (9)'!C1" xr:uid="{00000000-0004-0000-0700-000008000000}"/>
    <hyperlink ref="B13" location="'Front (10)'!C1" display="'Front (10)'!C1" xr:uid="{00000000-0004-0000-0700-000009000000}"/>
    <hyperlink ref="B14" location="'Front (11)'!C1" display="'Front (11)'!C1" xr:uid="{00000000-0004-0000-0700-00000A000000}"/>
    <hyperlink ref="B15" location="'Front (12)'!C1" display="'Front (12)'!C1" xr:uid="{00000000-0004-0000-0700-00000B000000}"/>
    <hyperlink ref="B16" location="'Front (13)'!C1" display="'Front (13)'!C1" xr:uid="{00000000-0004-0000-0700-00000C000000}"/>
    <hyperlink ref="B17" location="'Front (14)'!C1" display="'Front (14)'!C1" xr:uid="{00000000-0004-0000-0700-00000D000000}"/>
    <hyperlink ref="B18" location="'Front (15)'!C1" display="'Front (15)'!C1" xr:uid="{00000000-0004-0000-0700-00000E000000}"/>
    <hyperlink ref="B19" location="'Front (16)'!C1" display="'Front (16)'!C1" xr:uid="{00000000-0004-0000-0700-00000F000000}"/>
    <hyperlink ref="B20" location="'Front (17)'!C1" display="'Front (17)'!C1" xr:uid="{00000000-0004-0000-0700-000010000000}"/>
    <hyperlink ref="B21" location="'Front (18)'!C1" display="'Front (18)'!C1" xr:uid="{00000000-0004-0000-0700-000011000000}"/>
    <hyperlink ref="B22" location="'Front (19)'!C1" display="'Front (19)'!C1" xr:uid="{00000000-0004-0000-0700-000012000000}"/>
    <hyperlink ref="B23" location="'Front (20)'!C1" display="'Front (20)'!C1" xr:uid="{00000000-0004-0000-0700-000013000000}"/>
    <hyperlink ref="B24" location="'Front (21)'!C1" display="'Front (21)'!C1" xr:uid="{00000000-0004-0000-0700-000014000000}"/>
    <hyperlink ref="B25" location="'Front (22)'!C1" display="'Front (22)'!C1" xr:uid="{00000000-0004-0000-0700-000015000000}"/>
    <hyperlink ref="B26" location="'Front (23)'!C1" display="'Front (23)'!C1" xr:uid="{00000000-0004-0000-0700-000016000000}"/>
    <hyperlink ref="B27" location="'Front (24)'!C1" display="'Front (24)'!C1" xr:uid="{00000000-0004-0000-0700-000017000000}"/>
    <hyperlink ref="B28" location="'Front (25)'!C1" display="'Front (25)'!C1" xr:uid="{00000000-0004-0000-0700-000018000000}"/>
    <hyperlink ref="B29" location="'Front (26)'!C1" display="'Front (26)'!C1" xr:uid="{00000000-0004-0000-0700-000019000000}"/>
    <hyperlink ref="B30" location="'Front (27)'!C1" display="'Front (27)'!C1" xr:uid="{00000000-0004-0000-0700-00001A000000}"/>
    <hyperlink ref="B31" location="'Front (28)'!C1" display="'Front (28)'!C1" xr:uid="{00000000-0004-0000-0700-00001B000000}"/>
    <hyperlink ref="B32" location="'Front (29)'!C1" display="'Front (29)'!C1" xr:uid="{00000000-0004-0000-0700-00001C000000}"/>
    <hyperlink ref="B33" location="'Front (30)'!C1" display="'Front (30)'!C1" xr:uid="{00000000-0004-0000-0700-00001D000000}"/>
    <hyperlink ref="B34" location="'Front (31)'!C1" display="'Front (31)'!C1" xr:uid="{00000000-0004-0000-0700-00001E000000}"/>
    <hyperlink ref="B35" location="'Front (32)'!C1" display="'Front (32)'!C1" xr:uid="{00000000-0004-0000-0700-00001F000000}"/>
    <hyperlink ref="B36" location="'Front (33)'!C1" display="'Front (33)'!C1" xr:uid="{00000000-0004-0000-0700-000020000000}"/>
    <hyperlink ref="B37" location="'Front (34)'!C1" display="'Front (34)'!C1" xr:uid="{00000000-0004-0000-0700-000021000000}"/>
    <hyperlink ref="B1:B3" location="Frontpage!A1" display="PROFILES OF CULTURAL DIVERSITY_x000a_Social statistics about residents from major birthplaces, _x000a_in metropolitan municipalities" xr:uid="{00000000-0004-0000-0700-000022000000}"/>
    <hyperlink ref="L1:N4" location="Sheet1!A1" display="Sheet1!A1" xr:uid="{00000000-0004-0000-07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4"/>
  <sheetViews>
    <sheetView showGridLines="0" showRowColHeaders="0" zoomScale="95" zoomScaleNormal="95" workbookViewId="0">
      <selection activeCell="B11" sqref="B11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",B10)</f>
        <v>Residents of Hume who were born in Cook Islands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7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76</v>
      </c>
      <c r="E5" s="35"/>
      <c r="F5" s="35"/>
      <c r="G5" s="47"/>
      <c r="H5" s="35" t="s">
        <v>157</v>
      </c>
      <c r="I5" s="48">
        <f>VLOOKUP($F$2*35-35+$G$2,'Data 2'!$A$7:$BJ$1126,5)</f>
        <v>0</v>
      </c>
      <c r="J5" s="49">
        <f>IF($D$5&gt;0,I5/$D$5*100,"")</f>
        <v>0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0</v>
      </c>
      <c r="J6" s="52">
        <f>IF($D$5&gt;0,I6/$D$5*100,"")</f>
        <v>0</v>
      </c>
      <c r="K6" s="37"/>
      <c r="M6" s="103" t="s">
        <v>207</v>
      </c>
      <c r="N6" s="104">
        <f>VLOOKUP($F$2*35-35+$G$2,'Data 2'!$A$7:$BJ$1126,6)</f>
        <v>0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55.26315789473685</v>
      </c>
      <c r="E7" s="35"/>
      <c r="F7" s="35"/>
      <c r="G7" s="35"/>
      <c r="H7" s="50" t="s">
        <v>65</v>
      </c>
      <c r="I7" s="51">
        <f>VLOOKUP($F$2*35-35+$G$2,'Data 2'!$A$7:$BJ$1126,7)</f>
        <v>10</v>
      </c>
      <c r="J7" s="52">
        <f>IF($D$5&gt;0,I7/$D$5*100,"")</f>
        <v>13.157894736842104</v>
      </c>
      <c r="K7" s="37"/>
      <c r="M7" s="103" t="s">
        <v>189</v>
      </c>
      <c r="N7" s="104">
        <f>VLOOKUP($F$2*35-35+$G$2,'Data 2'!$A$7:$BJ$1126,7)</f>
        <v>10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44.73684210526315</v>
      </c>
      <c r="E8" s="35"/>
      <c r="F8" s="35"/>
      <c r="G8" s="35"/>
      <c r="H8" s="50" t="s">
        <v>159</v>
      </c>
      <c r="I8" s="51">
        <f>VLOOKUP($F$2*35-35+$G$2,'Data 2'!$A$7:$BJ$1126,8)</f>
        <v>57</v>
      </c>
      <c r="J8" s="52">
        <f>IF($D$5&gt;0,I8/$D$5*100,"")</f>
        <v>75</v>
      </c>
      <c r="K8" s="37"/>
      <c r="M8" s="103" t="s">
        <v>208</v>
      </c>
      <c r="N8" s="104">
        <f>VLOOKUP($F$2*35-35+$G$2,'Data 2'!$A$7:$BK$1126,63)</f>
        <v>10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4</v>
      </c>
      <c r="J9" s="56">
        <f>IF($D$5&gt;0,I9/$D$5*100,"")</f>
        <v>5.2631578947368416</v>
      </c>
      <c r="K9" s="37"/>
      <c r="M9" s="103" t="s">
        <v>69</v>
      </c>
      <c r="N9" s="104">
        <f>VLOOKUP($F$2*35-35+$G$2,'Data 2'!$A$7:$BJ$1126,9)</f>
        <v>4</v>
      </c>
      <c r="O9" s="39"/>
      <c r="V9" s="93" t="s">
        <v>58</v>
      </c>
    </row>
    <row r="10" spans="1:22" ht="13.5" customHeight="1" x14ac:dyDescent="0.4">
      <c r="A10" s="94">
        <v>27</v>
      </c>
      <c r="B10" s="40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0</v>
      </c>
      <c r="H12" s="59">
        <f>VLOOKUP($F$2*35-35+$G$2,'Data 2'!$A$7:$BJ$1126,12)</f>
        <v>0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3</v>
      </c>
      <c r="H13" s="61">
        <f>VLOOKUP($F$2*35-35+$G$2,'Data 2'!$A$7:$BJ$1126,14)</f>
        <v>50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5</v>
      </c>
      <c r="H14" s="62">
        <f>VLOOKUP($F$2*35-35+$G$2,'Data 2'!$A$7:$BJ$1126,16)</f>
        <v>100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35.064935064935064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0</v>
      </c>
      <c r="I18" s="61">
        <f>VLOOKUP($F$2*35-35+$G$2,'Data 2'!$A$7:$BJ$1126,19)</f>
        <v>0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0</v>
      </c>
      <c r="I19" s="66">
        <f>VLOOKUP($F$2*35-35+$G$2,'Data 2'!$A$7:$BJ$1126,21)</f>
        <v>0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3</v>
      </c>
      <c r="I20" s="61">
        <f>VLOOKUP($F$2*35-35+$G$2,'Data 2'!$A$7:$BJ$1126,23)</f>
        <v>100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3</v>
      </c>
      <c r="I21" s="69">
        <f>VLOOKUP($F$2*35-35+$G$2,'Data 2'!$A$7:$BJ$1126,25)</f>
        <v>42.857142857142854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12.5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0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86.206896551724128</v>
      </c>
      <c r="G26" s="73">
        <f>VLOOKUP($F$2*35-35+$G$2,'Data 2'!$A$7:$BJ$1126,31)</f>
        <v>47.222222222222221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80.434782608695656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10.869565217391305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750</v>
      </c>
      <c r="G29" s="37"/>
      <c r="H29" s="37"/>
      <c r="I29" s="37"/>
      <c r="J29" s="70">
        <f>VLOOKUP($F$2*35-35+$G$2,'Data 2'!$A$7:$BJ$1126,28)</f>
        <v>7</v>
      </c>
      <c r="K29" s="73">
        <f>VLOOKUP($F$2*35-35+$G$2,'Data 2'!$A$7:$BJ$1126,29)</f>
        <v>12.727272727272727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48.571428571428569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0</v>
      </c>
      <c r="G33" s="49">
        <f t="shared" ref="G33:G38" si="0">F33/SUM(F$33:F$38)*100</f>
        <v>0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63</v>
      </c>
      <c r="G34" s="79">
        <f t="shared" si="0"/>
        <v>91.304347826086953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0</v>
      </c>
      <c r="G36" s="79">
        <f t="shared" si="0"/>
        <v>0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0</v>
      </c>
      <c r="G37" s="79">
        <f t="shared" si="0"/>
        <v>0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6</v>
      </c>
      <c r="G38" s="49">
        <f t="shared" si="0"/>
        <v>8.695652173913043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0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13</v>
      </c>
      <c r="F41" s="59">
        <f>VLOOKUP($F$2*35-35+$G$2,'Data 2'!$A$7:$BJ$1126,45)</f>
        <v>17.105263157894736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0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0</v>
      </c>
      <c r="G44" s="73">
        <f>VLOOKUP($F$2*35-35+$G$2,'Data 2'!$A$7:$BJ$1126,53)</f>
        <v>0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0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0</v>
      </c>
      <c r="E50" s="79">
        <f>VLOOKUP($F$2*35-35+$G$2,'Data 2'!$A$7:$BJ$1126,56)</f>
        <v>0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0</v>
      </c>
      <c r="E51" s="79">
        <f>VLOOKUP($F$2*35-35+$G$2,'Data 2'!$A$7:$BJ$1126,58)</f>
        <v>0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0</v>
      </c>
      <c r="E52" s="79">
        <f>VLOOKUP($F$2*35-35+$G$2,'Data 2'!$A$7:$BJ$1126,60)</f>
        <v>0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0</v>
      </c>
      <c r="E53" s="79">
        <f>VLOOKUP($F$2*35-35+$G$2,'Data 2'!$A$7:$BJ$1126,62)</f>
        <v>0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800-000000000000}"/>
    <hyperlink ref="B5" location="'Front (2)'!C1" display="'Front (2)'!C1" xr:uid="{00000000-0004-0000-0800-000001000000}"/>
    <hyperlink ref="B6" location="'Front (3)'!C1" display="'Front (3)'!C1" xr:uid="{00000000-0004-0000-0800-000002000000}"/>
    <hyperlink ref="B7" location="'Front (4)'!C1" display="'Front (4)'!C1" xr:uid="{00000000-0004-0000-0800-000003000000}"/>
    <hyperlink ref="B8" location="'Front (5)'!C1" display="'Front (5)'!C1" xr:uid="{00000000-0004-0000-0800-000004000000}"/>
    <hyperlink ref="B9" location="'Front (6)'!C1" display="'Front (6)'!C1" xr:uid="{00000000-0004-0000-0800-000005000000}"/>
    <hyperlink ref="B10" location="'Front (7)'!C1" display="'Front (7)'!C1" xr:uid="{00000000-0004-0000-0800-000006000000}"/>
    <hyperlink ref="B11" location="'Front (8)'!C1" display="'Front (8)'!C1" xr:uid="{00000000-0004-0000-0800-000007000000}"/>
    <hyperlink ref="B12" location="'Front (9)'!C1" display="'Front (9)'!C1" xr:uid="{00000000-0004-0000-0800-000008000000}"/>
    <hyperlink ref="B13" location="'Front (10)'!C1" display="'Front (10)'!C1" xr:uid="{00000000-0004-0000-0800-000009000000}"/>
    <hyperlink ref="B14" location="'Front (11)'!C1" display="'Front (11)'!C1" xr:uid="{00000000-0004-0000-0800-00000A000000}"/>
    <hyperlink ref="B15" location="'Front (12)'!C1" display="'Front (12)'!C1" xr:uid="{00000000-0004-0000-0800-00000B000000}"/>
    <hyperlink ref="B16" location="'Front (13)'!C1" display="'Front (13)'!C1" xr:uid="{00000000-0004-0000-0800-00000C000000}"/>
    <hyperlink ref="B17" location="'Front (14)'!C1" display="'Front (14)'!C1" xr:uid="{00000000-0004-0000-0800-00000D000000}"/>
    <hyperlink ref="B18" location="'Front (15)'!C1" display="'Front (15)'!C1" xr:uid="{00000000-0004-0000-0800-00000E000000}"/>
    <hyperlink ref="B19" location="'Front (16)'!C1" display="'Front (16)'!C1" xr:uid="{00000000-0004-0000-0800-00000F000000}"/>
    <hyperlink ref="B20" location="'Front (17)'!C1" display="'Front (17)'!C1" xr:uid="{00000000-0004-0000-0800-000010000000}"/>
    <hyperlink ref="B21" location="'Front (18)'!C1" display="'Front (18)'!C1" xr:uid="{00000000-0004-0000-0800-000011000000}"/>
    <hyperlink ref="B22" location="'Front (19)'!C1" display="'Front (19)'!C1" xr:uid="{00000000-0004-0000-0800-000012000000}"/>
    <hyperlink ref="B23" location="'Front (20)'!C1" display="'Front (20)'!C1" xr:uid="{00000000-0004-0000-0800-000013000000}"/>
    <hyperlink ref="B24" location="'Front (21)'!C1" display="'Front (21)'!C1" xr:uid="{00000000-0004-0000-0800-000014000000}"/>
    <hyperlink ref="B25" location="'Front (22)'!C1" display="'Front (22)'!C1" xr:uid="{00000000-0004-0000-0800-000015000000}"/>
    <hyperlink ref="B26" location="'Front (23)'!C1" display="'Front (23)'!C1" xr:uid="{00000000-0004-0000-0800-000016000000}"/>
    <hyperlink ref="B27" location="'Front (24)'!C1" display="'Front (24)'!C1" xr:uid="{00000000-0004-0000-0800-000017000000}"/>
    <hyperlink ref="B28" location="'Front (25)'!C1" display="'Front (25)'!C1" xr:uid="{00000000-0004-0000-0800-000018000000}"/>
    <hyperlink ref="B29" location="'Front (26)'!C1" display="'Front (26)'!C1" xr:uid="{00000000-0004-0000-0800-000019000000}"/>
    <hyperlink ref="B30" location="'Front (27)'!C1" display="'Front (27)'!C1" xr:uid="{00000000-0004-0000-0800-00001A000000}"/>
    <hyperlink ref="B31" location="'Front (28)'!C1" display="'Front (28)'!C1" xr:uid="{00000000-0004-0000-0800-00001B000000}"/>
    <hyperlink ref="B32" location="'Front (29)'!C1" display="'Front (29)'!C1" xr:uid="{00000000-0004-0000-0800-00001C000000}"/>
    <hyperlink ref="B33" location="'Front (30)'!C1" display="'Front (30)'!C1" xr:uid="{00000000-0004-0000-0800-00001D000000}"/>
    <hyperlink ref="B34" location="'Front (31)'!C1" display="'Front (31)'!C1" xr:uid="{00000000-0004-0000-0800-00001E000000}"/>
    <hyperlink ref="B35" location="'Front (32)'!C1" display="'Front (32)'!C1" xr:uid="{00000000-0004-0000-0800-00001F000000}"/>
    <hyperlink ref="B36" location="'Front (33)'!C1" display="'Front (33)'!C1" xr:uid="{00000000-0004-0000-0800-000020000000}"/>
    <hyperlink ref="B37" location="'Front (34)'!C1" display="'Front (34)'!C1" xr:uid="{00000000-0004-0000-0800-000021000000}"/>
    <hyperlink ref="B1:B3" location="Frontpage!A1" display="PROFILES OF CULTURAL DIVERSITY_x000a_Social statistics about residents from major birthplaces, _x000a_in metropolitan municipalities" xr:uid="{00000000-0004-0000-0800-000022000000}"/>
    <hyperlink ref="L1:N4" location="Sheet1!A1" display="Sheet1!A1" xr:uid="{00000000-0004-0000-08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4"/>
  <sheetViews>
    <sheetView showGridLines="0" showRowColHeaders="0" zoomScale="95" zoomScaleNormal="95" workbookViewId="0">
      <selection activeCell="B16" sqref="B16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",B11)</f>
        <v>Residents of Hume who were born in Croatia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8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692</v>
      </c>
      <c r="E5" s="35"/>
      <c r="F5" s="35"/>
      <c r="G5" s="47"/>
      <c r="H5" s="35" t="s">
        <v>157</v>
      </c>
      <c r="I5" s="48">
        <f>VLOOKUP($F$2*35-35+$G$2,'Data 2'!$A$7:$BJ$1126,5)</f>
        <v>0</v>
      </c>
      <c r="J5" s="49">
        <f>IF($D$5&gt;0,I5/$D$5*100,"")</f>
        <v>0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3</v>
      </c>
      <c r="J6" s="52">
        <f>IF($D$5&gt;0,I6/$D$5*100,"")</f>
        <v>0.43352601156069359</v>
      </c>
      <c r="K6" s="37"/>
      <c r="M6" s="103" t="s">
        <v>207</v>
      </c>
      <c r="N6" s="104">
        <f>VLOOKUP($F$2*35-35+$G$2,'Data 2'!$A$7:$BJ$1126,6)</f>
        <v>3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49.421965317919074</v>
      </c>
      <c r="E7" s="35"/>
      <c r="F7" s="35"/>
      <c r="G7" s="35"/>
      <c r="H7" s="50" t="s">
        <v>65</v>
      </c>
      <c r="I7" s="51">
        <f>VLOOKUP($F$2*35-35+$G$2,'Data 2'!$A$7:$BJ$1126,7)</f>
        <v>9</v>
      </c>
      <c r="J7" s="52">
        <f>IF($D$5&gt;0,I7/$D$5*100,"")</f>
        <v>1.300578034682081</v>
      </c>
      <c r="K7" s="37"/>
      <c r="M7" s="103" t="s">
        <v>189</v>
      </c>
      <c r="N7" s="104">
        <f>VLOOKUP($F$2*35-35+$G$2,'Data 2'!$A$7:$BJ$1126,7)</f>
        <v>9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50.578034682080926</v>
      </c>
      <c r="E8" s="35"/>
      <c r="F8" s="35"/>
      <c r="G8" s="35"/>
      <c r="H8" s="50" t="s">
        <v>159</v>
      </c>
      <c r="I8" s="51">
        <f>VLOOKUP($F$2*35-35+$G$2,'Data 2'!$A$7:$BJ$1126,8)</f>
        <v>328</v>
      </c>
      <c r="J8" s="52">
        <f>IF($D$5&gt;0,I8/$D$5*100,"")</f>
        <v>47.398843930635834</v>
      </c>
      <c r="K8" s="37"/>
      <c r="M8" s="103" t="s">
        <v>208</v>
      </c>
      <c r="N8" s="104">
        <f>VLOOKUP($F$2*35-35+$G$2,'Data 2'!$A$7:$BK$1126,63)</f>
        <v>9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355</v>
      </c>
      <c r="J9" s="56">
        <f>IF($D$5&gt;0,I9/$D$5*100,"")</f>
        <v>51.300578034682076</v>
      </c>
      <c r="K9" s="37"/>
      <c r="M9" s="103" t="s">
        <v>69</v>
      </c>
      <c r="N9" s="104">
        <f>VLOOKUP($F$2*35-35+$G$2,'Data 2'!$A$7:$BJ$1126,9)</f>
        <v>355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0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4</v>
      </c>
      <c r="H12" s="59">
        <f>VLOOKUP($F$2*35-35+$G$2,'Data 2'!$A$7:$BJ$1126,12)</f>
        <v>7.2727272727272725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0</v>
      </c>
      <c r="H13" s="61">
        <f>VLOOKUP($F$2*35-35+$G$2,'Data 2'!$A$7:$BJ$1126,14)</f>
        <v>0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59</v>
      </c>
      <c r="H14" s="62">
        <f>VLOOKUP($F$2*35-35+$G$2,'Data 2'!$A$7:$BJ$1126,16)</f>
        <v>75.384615384615387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55.098934550989341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0</v>
      </c>
      <c r="I18" s="61">
        <f>VLOOKUP($F$2*35-35+$G$2,'Data 2'!$A$7:$BJ$1126,19)</f>
        <v>0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206</v>
      </c>
      <c r="D19" s="37"/>
      <c r="E19" s="37"/>
      <c r="F19" s="37"/>
      <c r="G19" s="64" t="s">
        <v>76</v>
      </c>
      <c r="H19" s="65">
        <f>VLOOKUP($F$2*35-35+$G$2,'Data 2'!$A$7:$BJ$1126,20)</f>
        <v>0</v>
      </c>
      <c r="I19" s="66">
        <f>VLOOKUP($F$2*35-35+$G$2,'Data 2'!$A$7:$BJ$1126,21)</f>
        <v>0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0</v>
      </c>
      <c r="I20" s="61">
        <f>VLOOKUP($F$2*35-35+$G$2,'Data 2'!$A$7:$BJ$1126,23)</f>
        <v>0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0</v>
      </c>
      <c r="I21" s="69">
        <f>VLOOKUP($F$2*35-35+$G$2,'Data 2'!$A$7:$BJ$1126,25)</f>
        <v>0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36.84210526315789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26.315789473684209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74.509803921568633</v>
      </c>
      <c r="G26" s="73">
        <f>VLOOKUP($F$2*35-35+$G$2,'Data 2'!$A$7:$BJ$1126,31)</f>
        <v>55.232558139534881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47.783251231527096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22.660098522167488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422.63157894736844</v>
      </c>
      <c r="G29" s="37"/>
      <c r="H29" s="37"/>
      <c r="I29" s="37"/>
      <c r="J29" s="70">
        <f>VLOOKUP($F$2*35-35+$G$2,'Data 2'!$A$7:$BJ$1126,28)</f>
        <v>10</v>
      </c>
      <c r="K29" s="73">
        <f>VLOOKUP($F$2*35-35+$G$2,'Data 2'!$A$7:$BJ$1126,29)</f>
        <v>4.3859649122807012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7.0552147239263796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0</v>
      </c>
      <c r="G33" s="49">
        <f t="shared" ref="G33:G38" si="0">F33/SUM(F$33:F$38)*100</f>
        <v>0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643</v>
      </c>
      <c r="G34" s="79">
        <f t="shared" si="0"/>
        <v>94.143484626647151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0</v>
      </c>
      <c r="G36" s="79">
        <f t="shared" si="0"/>
        <v>0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0</v>
      </c>
      <c r="G37" s="79">
        <f t="shared" si="0"/>
        <v>0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40</v>
      </c>
      <c r="G38" s="49">
        <f t="shared" si="0"/>
        <v>5.8565153733528552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1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4</v>
      </c>
      <c r="F41" s="59">
        <f>VLOOKUP($F$2*35-35+$G$2,'Data 2'!$A$7:$BJ$1126,45)</f>
        <v>0.59347181008902083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1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0</v>
      </c>
      <c r="G44" s="73">
        <f>VLOOKUP($F$2*35-35+$G$2,'Data 2'!$A$7:$BJ$1126,53)</f>
        <v>0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58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104</v>
      </c>
      <c r="E50" s="79">
        <f>VLOOKUP($F$2*35-35+$G$2,'Data 2'!$A$7:$BJ$1126,56)</f>
        <v>15.160349854227405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0</v>
      </c>
      <c r="E51" s="79">
        <f>VLOOKUP($F$2*35-35+$G$2,'Data 2'!$A$7:$BJ$1126,58)</f>
        <v>0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20</v>
      </c>
      <c r="E52" s="79">
        <f>VLOOKUP($F$2*35-35+$G$2,'Data 2'!$A$7:$BJ$1126,60)</f>
        <v>6.1538461538461542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86</v>
      </c>
      <c r="E53" s="79">
        <f>VLOOKUP($F$2*35-35+$G$2,'Data 2'!$A$7:$BJ$1126,62)</f>
        <v>24.225352112676056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900-000000000000}"/>
    <hyperlink ref="B5" location="'Front (2)'!C1" display="'Front (2)'!C1" xr:uid="{00000000-0004-0000-0900-000001000000}"/>
    <hyperlink ref="B6" location="'Front (3)'!C1" display="'Front (3)'!C1" xr:uid="{00000000-0004-0000-0900-000002000000}"/>
    <hyperlink ref="B7" location="'Front (4)'!C1" display="'Front (4)'!C1" xr:uid="{00000000-0004-0000-0900-000003000000}"/>
    <hyperlink ref="B8" location="'Front (5)'!C1" display="'Front (5)'!C1" xr:uid="{00000000-0004-0000-0900-000004000000}"/>
    <hyperlink ref="B9" location="'Front (6)'!C1" display="'Front (6)'!C1" xr:uid="{00000000-0004-0000-0900-000005000000}"/>
    <hyperlink ref="B10" location="'Front (7)'!C1" display="'Front (7)'!C1" xr:uid="{00000000-0004-0000-0900-000006000000}"/>
    <hyperlink ref="B11" location="'Front (8)'!C1" display="'Front (8)'!C1" xr:uid="{00000000-0004-0000-0900-000007000000}"/>
    <hyperlink ref="B12" location="'Front (9)'!C1" display="'Front (9)'!C1" xr:uid="{00000000-0004-0000-0900-000008000000}"/>
    <hyperlink ref="B13" location="'Front (10)'!C1" display="'Front (10)'!C1" xr:uid="{00000000-0004-0000-0900-000009000000}"/>
    <hyperlink ref="B14" location="'Front (11)'!C1" display="'Front (11)'!C1" xr:uid="{00000000-0004-0000-0900-00000A000000}"/>
    <hyperlink ref="B15" location="'Front (12)'!C1" display="'Front (12)'!C1" xr:uid="{00000000-0004-0000-0900-00000B000000}"/>
    <hyperlink ref="B16" location="'Front (13)'!C1" display="'Front (13)'!C1" xr:uid="{00000000-0004-0000-0900-00000C000000}"/>
    <hyperlink ref="B17" location="'Front (14)'!C1" display="'Front (14)'!C1" xr:uid="{00000000-0004-0000-0900-00000D000000}"/>
    <hyperlink ref="B18" location="'Front (15)'!C1" display="'Front (15)'!C1" xr:uid="{00000000-0004-0000-0900-00000E000000}"/>
    <hyperlink ref="B19" location="'Front (16)'!C1" display="'Front (16)'!C1" xr:uid="{00000000-0004-0000-0900-00000F000000}"/>
    <hyperlink ref="B20" location="'Front (17)'!C1" display="'Front (17)'!C1" xr:uid="{00000000-0004-0000-0900-000010000000}"/>
    <hyperlink ref="B21" location="'Front (18)'!C1" display="'Front (18)'!C1" xr:uid="{00000000-0004-0000-0900-000011000000}"/>
    <hyperlink ref="B22" location="'Front (19)'!C1" display="'Front (19)'!C1" xr:uid="{00000000-0004-0000-0900-000012000000}"/>
    <hyperlink ref="B23" location="'Front (20)'!C1" display="'Front (20)'!C1" xr:uid="{00000000-0004-0000-0900-000013000000}"/>
    <hyperlink ref="B24" location="'Front (21)'!C1" display="'Front (21)'!C1" xr:uid="{00000000-0004-0000-0900-000014000000}"/>
    <hyperlink ref="B25" location="'Front (22)'!C1" display="'Front (22)'!C1" xr:uid="{00000000-0004-0000-0900-000015000000}"/>
    <hyperlink ref="B26" location="'Front (23)'!C1" display="'Front (23)'!C1" xr:uid="{00000000-0004-0000-0900-000016000000}"/>
    <hyperlink ref="B27" location="'Front (24)'!C1" display="'Front (24)'!C1" xr:uid="{00000000-0004-0000-0900-000017000000}"/>
    <hyperlink ref="B28" location="'Front (25)'!C1" display="'Front (25)'!C1" xr:uid="{00000000-0004-0000-0900-000018000000}"/>
    <hyperlink ref="B29" location="'Front (26)'!C1" display="'Front (26)'!C1" xr:uid="{00000000-0004-0000-0900-000019000000}"/>
    <hyperlink ref="B30" location="'Front (27)'!C1" display="'Front (27)'!C1" xr:uid="{00000000-0004-0000-0900-00001A000000}"/>
    <hyperlink ref="B31" location="'Front (28)'!C1" display="'Front (28)'!C1" xr:uid="{00000000-0004-0000-0900-00001B000000}"/>
    <hyperlink ref="B32" location="'Front (29)'!C1" display="'Front (29)'!C1" xr:uid="{00000000-0004-0000-0900-00001C000000}"/>
    <hyperlink ref="B33" location="'Front (30)'!C1" display="'Front (30)'!C1" xr:uid="{00000000-0004-0000-0900-00001D000000}"/>
    <hyperlink ref="B34" location="'Front (31)'!C1" display="'Front (31)'!C1" xr:uid="{00000000-0004-0000-0900-00001E000000}"/>
    <hyperlink ref="B35" location="'Front (32)'!C1" display="'Front (32)'!C1" xr:uid="{00000000-0004-0000-0900-00001F000000}"/>
    <hyperlink ref="B36" location="'Front (33)'!C1" display="'Front (33)'!C1" xr:uid="{00000000-0004-0000-0900-000020000000}"/>
    <hyperlink ref="B37" location="'Front (34)'!C1" display="'Front (34)'!C1" xr:uid="{00000000-0004-0000-0900-000021000000}"/>
    <hyperlink ref="B1:B3" location="Frontpage!A1" display="PROFILES OF CULTURAL DIVERSITY_x000a_Social statistics about residents from major birthplaces, _x000a_in metropolitan municipalities" xr:uid="{00000000-0004-0000-0900-000022000000}"/>
    <hyperlink ref="L1:N4" location="Sheet1!A1" display="Sheet1!A1" xr:uid="{00000000-0004-0000-09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4"/>
  <sheetViews>
    <sheetView showGridLines="0" showRowColHeaders="0" zoomScale="95" zoomScaleNormal="95" workbookViewId="0">
      <selection activeCell="O11" sqref="O11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",B12)</f>
        <v>Residents of Hume who were born in Egypt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9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911</v>
      </c>
      <c r="E5" s="35"/>
      <c r="F5" s="35"/>
      <c r="G5" s="47"/>
      <c r="H5" s="35" t="s">
        <v>157</v>
      </c>
      <c r="I5" s="48">
        <f>VLOOKUP($F$2*35-35+$G$2,'Data 2'!$A$7:$BJ$1126,5)</f>
        <v>22</v>
      </c>
      <c r="J5" s="49">
        <f>IF($D$5&gt;0,I5/$D$5*100,"")</f>
        <v>2.4149286498353457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56</v>
      </c>
      <c r="J6" s="52">
        <f>IF($D$5&gt;0,I6/$D$5*100,"")</f>
        <v>6.1470911086717894</v>
      </c>
      <c r="K6" s="37"/>
      <c r="M6" s="103" t="s">
        <v>207</v>
      </c>
      <c r="N6" s="104">
        <f>VLOOKUP($F$2*35-35+$G$2,'Data 2'!$A$7:$BJ$1126,6)</f>
        <v>56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51.591657519209654</v>
      </c>
      <c r="E7" s="35"/>
      <c r="F7" s="35"/>
      <c r="G7" s="35"/>
      <c r="H7" s="50" t="s">
        <v>65</v>
      </c>
      <c r="I7" s="51">
        <f>VLOOKUP($F$2*35-35+$G$2,'Data 2'!$A$7:$BJ$1126,7)</f>
        <v>61</v>
      </c>
      <c r="J7" s="52">
        <f>IF($D$5&gt;0,I7/$D$5*100,"")</f>
        <v>6.6959385290889131</v>
      </c>
      <c r="K7" s="37"/>
      <c r="M7" s="103" t="s">
        <v>189</v>
      </c>
      <c r="N7" s="104">
        <f>VLOOKUP($F$2*35-35+$G$2,'Data 2'!$A$7:$BJ$1126,7)</f>
        <v>61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48.408342480790346</v>
      </c>
      <c r="E8" s="35"/>
      <c r="F8" s="35"/>
      <c r="G8" s="35"/>
      <c r="H8" s="50" t="s">
        <v>159</v>
      </c>
      <c r="I8" s="51">
        <f>VLOOKUP($F$2*35-35+$G$2,'Data 2'!$A$7:$BJ$1126,8)</f>
        <v>492</v>
      </c>
      <c r="J8" s="52">
        <f>IF($D$5&gt;0,I8/$D$5*100,"")</f>
        <v>54.006586169045001</v>
      </c>
      <c r="K8" s="37"/>
      <c r="M8" s="103" t="s">
        <v>208</v>
      </c>
      <c r="N8" s="104">
        <f>VLOOKUP($F$2*35-35+$G$2,'Data 2'!$A$7:$BK$1126,63)</f>
        <v>61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300</v>
      </c>
      <c r="J9" s="56">
        <f>IF($D$5&gt;0,I9/$D$5*100,"")</f>
        <v>32.930845225027447</v>
      </c>
      <c r="K9" s="37"/>
      <c r="M9" s="103" t="s">
        <v>69</v>
      </c>
      <c r="N9" s="104">
        <f>VLOOKUP($F$2*35-35+$G$2,'Data 2'!$A$7:$BJ$1126,9)</f>
        <v>300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0" t="s">
        <v>10</v>
      </c>
      <c r="C12" s="45" t="s">
        <v>166</v>
      </c>
      <c r="D12" s="37"/>
      <c r="E12" s="37"/>
      <c r="F12" s="37"/>
      <c r="G12" s="58">
        <f>VLOOKUP($F$2*35-35+$G$2,'Data 2'!$A$7:$BJ$1126,11)</f>
        <v>24</v>
      </c>
      <c r="H12" s="59">
        <f>VLOOKUP($F$2*35-35+$G$2,'Data 2'!$A$7:$BJ$1126,12)</f>
        <v>14.814814814814813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3</v>
      </c>
      <c r="H13" s="61">
        <f>VLOOKUP($F$2*35-35+$G$2,'Data 2'!$A$7:$BJ$1126,14)</f>
        <v>10.344827586206897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78</v>
      </c>
      <c r="H14" s="62">
        <f>VLOOKUP($F$2*35-35+$G$2,'Data 2'!$A$7:$BJ$1126,16)</f>
        <v>81.707317073170728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23.181257706535142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0</v>
      </c>
      <c r="I18" s="61">
        <f>VLOOKUP($F$2*35-35+$G$2,'Data 2'!$A$7:$BJ$1126,19)</f>
        <v>0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0</v>
      </c>
      <c r="I19" s="66">
        <f>VLOOKUP($F$2*35-35+$G$2,'Data 2'!$A$7:$BJ$1126,21)</f>
        <v>0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0</v>
      </c>
      <c r="I20" s="61">
        <f>VLOOKUP($F$2*35-35+$G$2,'Data 2'!$A$7:$BJ$1126,23)</f>
        <v>0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0</v>
      </c>
      <c r="I21" s="69">
        <f>VLOOKUP($F$2*35-35+$G$2,'Data 2'!$A$7:$BJ$1126,25)</f>
        <v>0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15.432098765432098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59.876543209876544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67.611336032388664</v>
      </c>
      <c r="G26" s="73">
        <f>VLOOKUP($F$2*35-35+$G$2,'Data 2'!$A$7:$BJ$1126,31)</f>
        <v>41.596638655462186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30.136986301369863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35.61643835616438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438.11475409836066</v>
      </c>
      <c r="G29" s="37"/>
      <c r="H29" s="37"/>
      <c r="I29" s="37"/>
      <c r="J29" s="70">
        <f>VLOOKUP($F$2*35-35+$G$2,'Data 2'!$A$7:$BJ$1126,28)</f>
        <v>31</v>
      </c>
      <c r="K29" s="73">
        <f>VLOOKUP($F$2*35-35+$G$2,'Data 2'!$A$7:$BJ$1126,29)</f>
        <v>9.3939393939393927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23.435722411831627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0</v>
      </c>
      <c r="G33" s="49">
        <f t="shared" ref="G33:G38" si="0">F33/SUM(F$33:F$38)*100</f>
        <v>0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635</v>
      </c>
      <c r="G34" s="79">
        <f t="shared" si="0"/>
        <v>72.159090909090907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233</v>
      </c>
      <c r="G36" s="79">
        <f t="shared" si="0"/>
        <v>26.477272727272727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0</v>
      </c>
      <c r="G37" s="79">
        <f t="shared" si="0"/>
        <v>0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12</v>
      </c>
      <c r="G38" s="49">
        <f t="shared" si="0"/>
        <v>1.3636363636363635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6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124</v>
      </c>
      <c r="F41" s="59">
        <f>VLOOKUP($F$2*35-35+$G$2,'Data 2'!$A$7:$BJ$1126,45)</f>
        <v>14.04303510758777</v>
      </c>
      <c r="G41" s="37"/>
      <c r="H41" s="50" t="s">
        <v>100</v>
      </c>
      <c r="I41" s="50"/>
      <c r="J41" s="51">
        <f>VLOOKUP($F$2*35-35+$G$2,'Data 2'!$A$7:$BJ$1126,47)</f>
        <v>1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11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6</v>
      </c>
      <c r="G44" s="73">
        <f>VLOOKUP($F$2*35-35+$G$2,'Data 2'!$A$7:$BJ$1126,53)</f>
        <v>3.6363636363636362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70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92</v>
      </c>
      <c r="E50" s="79">
        <f>VLOOKUP($F$2*35-35+$G$2,'Data 2'!$A$7:$BJ$1126,56)</f>
        <v>10.143329658213892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0</v>
      </c>
      <c r="E51" s="79">
        <f>VLOOKUP($F$2*35-35+$G$2,'Data 2'!$A$7:$BJ$1126,58)</f>
        <v>0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50</v>
      </c>
      <c r="E52" s="79">
        <f>VLOOKUP($F$2*35-35+$G$2,'Data 2'!$A$7:$BJ$1126,60)</f>
        <v>10.245901639344263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36</v>
      </c>
      <c r="E53" s="79">
        <f>VLOOKUP($F$2*35-35+$G$2,'Data 2'!$A$7:$BJ$1126,62)</f>
        <v>11.803278688524591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A00-000000000000}"/>
    <hyperlink ref="B5" location="'Front (2)'!C1" display="'Front (2)'!C1" xr:uid="{00000000-0004-0000-0A00-000001000000}"/>
    <hyperlink ref="B6" location="'Front (3)'!C1" display="'Front (3)'!C1" xr:uid="{00000000-0004-0000-0A00-000002000000}"/>
    <hyperlink ref="B7" location="'Front (4)'!C1" display="'Front (4)'!C1" xr:uid="{00000000-0004-0000-0A00-000003000000}"/>
    <hyperlink ref="B8" location="'Front (5)'!C1" display="'Front (5)'!C1" xr:uid="{00000000-0004-0000-0A00-000004000000}"/>
    <hyperlink ref="B9" location="'Front (6)'!C1" display="'Front (6)'!C1" xr:uid="{00000000-0004-0000-0A00-000005000000}"/>
    <hyperlink ref="B10" location="'Front (7)'!C1" display="'Front (7)'!C1" xr:uid="{00000000-0004-0000-0A00-000006000000}"/>
    <hyperlink ref="B11" location="'Front (8)'!C1" display="'Front (8)'!C1" xr:uid="{00000000-0004-0000-0A00-000007000000}"/>
    <hyperlink ref="B12" location="'Front (9)'!C1" display="'Front (9)'!C1" xr:uid="{00000000-0004-0000-0A00-000008000000}"/>
    <hyperlink ref="B13" location="'Front (10)'!C1" display="'Front (10)'!C1" xr:uid="{00000000-0004-0000-0A00-000009000000}"/>
    <hyperlink ref="B14" location="'Front (11)'!C1" display="'Front (11)'!C1" xr:uid="{00000000-0004-0000-0A00-00000A000000}"/>
    <hyperlink ref="B15" location="'Front (12)'!C1" display="'Front (12)'!C1" xr:uid="{00000000-0004-0000-0A00-00000B000000}"/>
    <hyperlink ref="B16" location="'Front (13)'!C1" display="'Front (13)'!C1" xr:uid="{00000000-0004-0000-0A00-00000C000000}"/>
    <hyperlink ref="B17" location="'Front (14)'!C1" display="'Front (14)'!C1" xr:uid="{00000000-0004-0000-0A00-00000D000000}"/>
    <hyperlink ref="B18" location="'Front (15)'!C1" display="'Front (15)'!C1" xr:uid="{00000000-0004-0000-0A00-00000E000000}"/>
    <hyperlink ref="B19" location="'Front (16)'!C1" display="'Front (16)'!C1" xr:uid="{00000000-0004-0000-0A00-00000F000000}"/>
    <hyperlink ref="B20" location="'Front (17)'!C1" display="'Front (17)'!C1" xr:uid="{00000000-0004-0000-0A00-000010000000}"/>
    <hyperlink ref="B21" location="'Front (18)'!C1" display="'Front (18)'!C1" xr:uid="{00000000-0004-0000-0A00-000011000000}"/>
    <hyperlink ref="B22" location="'Front (19)'!C1" display="'Front (19)'!C1" xr:uid="{00000000-0004-0000-0A00-000012000000}"/>
    <hyperlink ref="B23" location="'Front (20)'!C1" display="'Front (20)'!C1" xr:uid="{00000000-0004-0000-0A00-000013000000}"/>
    <hyperlink ref="B24" location="'Front (21)'!C1" display="'Front (21)'!C1" xr:uid="{00000000-0004-0000-0A00-000014000000}"/>
    <hyperlink ref="B25" location="'Front (22)'!C1" display="'Front (22)'!C1" xr:uid="{00000000-0004-0000-0A00-000015000000}"/>
    <hyperlink ref="B26" location="'Front (23)'!C1" display="'Front (23)'!C1" xr:uid="{00000000-0004-0000-0A00-000016000000}"/>
    <hyperlink ref="B27" location="'Front (24)'!C1" display="'Front (24)'!C1" xr:uid="{00000000-0004-0000-0A00-000017000000}"/>
    <hyperlink ref="B28" location="'Front (25)'!C1" display="'Front (25)'!C1" xr:uid="{00000000-0004-0000-0A00-000018000000}"/>
    <hyperlink ref="B29" location="'Front (26)'!C1" display="'Front (26)'!C1" xr:uid="{00000000-0004-0000-0A00-000019000000}"/>
    <hyperlink ref="B30" location="'Front (27)'!C1" display="'Front (27)'!C1" xr:uid="{00000000-0004-0000-0A00-00001A000000}"/>
    <hyperlink ref="B31" location="'Front (28)'!C1" display="'Front (28)'!C1" xr:uid="{00000000-0004-0000-0A00-00001B000000}"/>
    <hyperlink ref="B32" location="'Front (29)'!C1" display="'Front (29)'!C1" xr:uid="{00000000-0004-0000-0A00-00001C000000}"/>
    <hyperlink ref="B33" location="'Front (30)'!C1" display="'Front (30)'!C1" xr:uid="{00000000-0004-0000-0A00-00001D000000}"/>
    <hyperlink ref="B34" location="'Front (31)'!C1" display="'Front (31)'!C1" xr:uid="{00000000-0004-0000-0A00-00001E000000}"/>
    <hyperlink ref="B35" location="'Front (32)'!C1" display="'Front (32)'!C1" xr:uid="{00000000-0004-0000-0A00-00001F000000}"/>
    <hyperlink ref="B36" location="'Front (33)'!C1" display="'Front (33)'!C1" xr:uid="{00000000-0004-0000-0A00-000020000000}"/>
    <hyperlink ref="B37" location="'Front (34)'!C1" display="'Front (34)'!C1" xr:uid="{00000000-0004-0000-0A00-000021000000}"/>
    <hyperlink ref="B1:B3" location="Frontpage!A1" display="PROFILES OF CULTURAL DIVERSITY_x000a_Social statistics about residents from major birthplaces, _x000a_in metropolitan municipalities" xr:uid="{00000000-0004-0000-0A00-000022000000}"/>
    <hyperlink ref="L1:N4" location="Sheet1!A1" display="Sheet1!A1" xr:uid="{00000000-0004-0000-0A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54"/>
  <sheetViews>
    <sheetView showGridLines="0" showRowColHeaders="0" zoomScale="95" zoomScaleNormal="95" workbookViewId="0">
      <selection activeCell="O11" sqref="O11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",B13)</f>
        <v>Residents of Hume who were born in Ethiopia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10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143</v>
      </c>
      <c r="E5" s="35"/>
      <c r="F5" s="35"/>
      <c r="G5" s="47"/>
      <c r="H5" s="35" t="s">
        <v>157</v>
      </c>
      <c r="I5" s="48">
        <f>VLOOKUP($F$2*35-35+$G$2,'Data 2'!$A$7:$BJ$1126,5)</f>
        <v>4</v>
      </c>
      <c r="J5" s="49">
        <f>IF($D$5&gt;0,I5/$D$5*100,"")</f>
        <v>2.7972027972027971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18</v>
      </c>
      <c r="J6" s="52">
        <f>IF($D$5&gt;0,I6/$D$5*100,"")</f>
        <v>12.587412587412588</v>
      </c>
      <c r="K6" s="37"/>
      <c r="M6" s="103" t="s">
        <v>207</v>
      </c>
      <c r="N6" s="104">
        <f>VLOOKUP($F$2*35-35+$G$2,'Data 2'!$A$7:$BJ$1126,6)</f>
        <v>18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55.24475524475524</v>
      </c>
      <c r="E7" s="35"/>
      <c r="F7" s="35"/>
      <c r="G7" s="35"/>
      <c r="H7" s="50" t="s">
        <v>65</v>
      </c>
      <c r="I7" s="51">
        <f>VLOOKUP($F$2*35-35+$G$2,'Data 2'!$A$7:$BJ$1126,7)</f>
        <v>31</v>
      </c>
      <c r="J7" s="52">
        <f>IF($D$5&gt;0,I7/$D$5*100,"")</f>
        <v>21.678321678321677</v>
      </c>
      <c r="K7" s="37"/>
      <c r="M7" s="103" t="s">
        <v>189</v>
      </c>
      <c r="N7" s="104">
        <f>VLOOKUP($F$2*35-35+$G$2,'Data 2'!$A$7:$BJ$1126,7)</f>
        <v>31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44.75524475524476</v>
      </c>
      <c r="E8" s="35"/>
      <c r="F8" s="35"/>
      <c r="G8" s="35"/>
      <c r="H8" s="50" t="s">
        <v>159</v>
      </c>
      <c r="I8" s="51">
        <f>VLOOKUP($F$2*35-35+$G$2,'Data 2'!$A$7:$BJ$1126,8)</f>
        <v>93</v>
      </c>
      <c r="J8" s="52">
        <f>IF($D$5&gt;0,I8/$D$5*100,"")</f>
        <v>65.034965034965026</v>
      </c>
      <c r="K8" s="37"/>
      <c r="M8" s="103" t="s">
        <v>208</v>
      </c>
      <c r="N8" s="104">
        <f>VLOOKUP($F$2*35-35+$G$2,'Data 2'!$A$7:$BK$1126,63)</f>
        <v>31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6</v>
      </c>
      <c r="J9" s="56">
        <f>IF($D$5&gt;0,I9/$D$5*100,"")</f>
        <v>4.1958041958041958</v>
      </c>
      <c r="K9" s="37"/>
      <c r="M9" s="103" t="s">
        <v>69</v>
      </c>
      <c r="N9" s="104">
        <f>VLOOKUP($F$2*35-35+$G$2,'Data 2'!$A$7:$BJ$1126,9)</f>
        <v>6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10</v>
      </c>
      <c r="H12" s="59">
        <f>VLOOKUP($F$2*35-35+$G$2,'Data 2'!$A$7:$BJ$1126,12)</f>
        <v>17.241379310344829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0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0</v>
      </c>
      <c r="H13" s="61">
        <f>VLOOKUP($F$2*35-35+$G$2,'Data 2'!$A$7:$BJ$1126,14)</f>
        <v>0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11</v>
      </c>
      <c r="H14" s="62">
        <f>VLOOKUP($F$2*35-35+$G$2,'Data 2'!$A$7:$BJ$1126,16)</f>
        <v>100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46.153846153846153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5</v>
      </c>
      <c r="I18" s="61">
        <f>VLOOKUP($F$2*35-35+$G$2,'Data 2'!$A$7:$BJ$1126,19)</f>
        <v>62.5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0</v>
      </c>
      <c r="I19" s="66">
        <f>VLOOKUP($F$2*35-35+$G$2,'Data 2'!$A$7:$BJ$1126,21)</f>
        <v>0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0</v>
      </c>
      <c r="I20" s="61">
        <f>VLOOKUP($F$2*35-35+$G$2,'Data 2'!$A$7:$BJ$1126,23)</f>
        <v>0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6</v>
      </c>
      <c r="I21" s="69">
        <f>VLOOKUP($F$2*35-35+$G$2,'Data 2'!$A$7:$BJ$1126,25)</f>
        <v>66.666666666666657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33.962264150943398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11.320754716981133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82.35294117647058</v>
      </c>
      <c r="G26" s="73">
        <f>VLOOKUP($F$2*35-35+$G$2,'Data 2'!$A$7:$BJ$1126,31)</f>
        <v>60.416666666666664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34.666666666666671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17.333333333333336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491.66666666666663</v>
      </c>
      <c r="G29" s="37"/>
      <c r="H29" s="37"/>
      <c r="I29" s="37"/>
      <c r="J29" s="70">
        <f>VLOOKUP($F$2*35-35+$G$2,'Data 2'!$A$7:$BJ$1126,28)</f>
        <v>9</v>
      </c>
      <c r="K29" s="73">
        <f>VLOOKUP($F$2*35-35+$G$2,'Data 2'!$A$7:$BJ$1126,29)</f>
        <v>11.25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50.40650406504065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0</v>
      </c>
      <c r="G33" s="49">
        <f t="shared" ref="G33:G38" si="0">F33/SUM(F$33:F$38)*100</f>
        <v>0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26</v>
      </c>
      <c r="G34" s="79">
        <f t="shared" si="0"/>
        <v>18.840579710144929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100</v>
      </c>
      <c r="G36" s="79">
        <f t="shared" si="0"/>
        <v>72.463768115942031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0</v>
      </c>
      <c r="G37" s="79">
        <f t="shared" si="0"/>
        <v>0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12</v>
      </c>
      <c r="G38" s="49">
        <f t="shared" si="0"/>
        <v>8.695652173913043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4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31</v>
      </c>
      <c r="F41" s="59">
        <f>VLOOKUP($F$2*35-35+$G$2,'Data 2'!$A$7:$BJ$1126,45)</f>
        <v>22.142857142857142</v>
      </c>
      <c r="G41" s="37"/>
      <c r="H41" s="50" t="s">
        <v>100</v>
      </c>
      <c r="I41" s="50"/>
      <c r="J41" s="51">
        <f>VLOOKUP($F$2*35-35+$G$2,'Data 2'!$A$7:$BJ$1126,47)</f>
        <v>1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5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0</v>
      </c>
      <c r="G44" s="73">
        <f>VLOOKUP($F$2*35-35+$G$2,'Data 2'!$A$7:$BJ$1126,53)</f>
        <v>0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0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19</v>
      </c>
      <c r="E50" s="79">
        <f>VLOOKUP($F$2*35-35+$G$2,'Data 2'!$A$7:$BJ$1126,56)</f>
        <v>14.074074074074074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0</v>
      </c>
      <c r="E51" s="79">
        <f>VLOOKUP($F$2*35-35+$G$2,'Data 2'!$A$7:$BJ$1126,58)</f>
        <v>0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17</v>
      </c>
      <c r="E52" s="79">
        <f>VLOOKUP($F$2*35-35+$G$2,'Data 2'!$A$7:$BJ$1126,60)</f>
        <v>17.894736842105264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4</v>
      </c>
      <c r="E53" s="79">
        <f>VLOOKUP($F$2*35-35+$G$2,'Data 2'!$A$7:$BJ$1126,62)</f>
        <v>100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B00-000000000000}"/>
    <hyperlink ref="B5" location="'Front (2)'!C1" display="'Front (2)'!C1" xr:uid="{00000000-0004-0000-0B00-000001000000}"/>
    <hyperlink ref="B6" location="'Front (3)'!C1" display="'Front (3)'!C1" xr:uid="{00000000-0004-0000-0B00-000002000000}"/>
    <hyperlink ref="B7" location="'Front (4)'!C1" display="'Front (4)'!C1" xr:uid="{00000000-0004-0000-0B00-000003000000}"/>
    <hyperlink ref="B8" location="'Front (5)'!C1" display="'Front (5)'!C1" xr:uid="{00000000-0004-0000-0B00-000004000000}"/>
    <hyperlink ref="B9" location="'Front (6)'!C1" display="'Front (6)'!C1" xr:uid="{00000000-0004-0000-0B00-000005000000}"/>
    <hyperlink ref="B10" location="'Front (7)'!C1" display="'Front (7)'!C1" xr:uid="{00000000-0004-0000-0B00-000006000000}"/>
    <hyperlink ref="B11" location="'Front (8)'!C1" display="'Front (8)'!C1" xr:uid="{00000000-0004-0000-0B00-000007000000}"/>
    <hyperlink ref="B12" location="'Front (9)'!C1" display="'Front (9)'!C1" xr:uid="{00000000-0004-0000-0B00-000008000000}"/>
    <hyperlink ref="B13" location="'Front (10)'!C1" display="'Front (10)'!C1" xr:uid="{00000000-0004-0000-0B00-000009000000}"/>
    <hyperlink ref="B14" location="'Front (11)'!C1" display="'Front (11)'!C1" xr:uid="{00000000-0004-0000-0B00-00000A000000}"/>
    <hyperlink ref="B15" location="'Front (12)'!C1" display="'Front (12)'!C1" xr:uid="{00000000-0004-0000-0B00-00000B000000}"/>
    <hyperlink ref="B16" location="'Front (13)'!C1" display="'Front (13)'!C1" xr:uid="{00000000-0004-0000-0B00-00000C000000}"/>
    <hyperlink ref="B17" location="'Front (14)'!C1" display="'Front (14)'!C1" xr:uid="{00000000-0004-0000-0B00-00000D000000}"/>
    <hyperlink ref="B18" location="'Front (15)'!C1" display="'Front (15)'!C1" xr:uid="{00000000-0004-0000-0B00-00000E000000}"/>
    <hyperlink ref="B19" location="'Front (16)'!C1" display="'Front (16)'!C1" xr:uid="{00000000-0004-0000-0B00-00000F000000}"/>
    <hyperlink ref="B20" location="'Front (17)'!C1" display="'Front (17)'!C1" xr:uid="{00000000-0004-0000-0B00-000010000000}"/>
    <hyperlink ref="B21" location="'Front (18)'!C1" display="'Front (18)'!C1" xr:uid="{00000000-0004-0000-0B00-000011000000}"/>
    <hyperlink ref="B22" location="'Front (19)'!C1" display="'Front (19)'!C1" xr:uid="{00000000-0004-0000-0B00-000012000000}"/>
    <hyperlink ref="B23" location="'Front (20)'!C1" display="'Front (20)'!C1" xr:uid="{00000000-0004-0000-0B00-000013000000}"/>
    <hyperlink ref="B24" location="'Front (21)'!C1" display="'Front (21)'!C1" xr:uid="{00000000-0004-0000-0B00-000014000000}"/>
    <hyperlink ref="B25" location="'Front (22)'!C1" display="'Front (22)'!C1" xr:uid="{00000000-0004-0000-0B00-000015000000}"/>
    <hyperlink ref="B26" location="'Front (23)'!C1" display="'Front (23)'!C1" xr:uid="{00000000-0004-0000-0B00-000016000000}"/>
    <hyperlink ref="B27" location="'Front (24)'!C1" display="'Front (24)'!C1" xr:uid="{00000000-0004-0000-0B00-000017000000}"/>
    <hyperlink ref="B28" location="'Front (25)'!C1" display="'Front (25)'!C1" xr:uid="{00000000-0004-0000-0B00-000018000000}"/>
    <hyperlink ref="B29" location="'Front (26)'!C1" display="'Front (26)'!C1" xr:uid="{00000000-0004-0000-0B00-000019000000}"/>
    <hyperlink ref="B30" location="'Front (27)'!C1" display="'Front (27)'!C1" xr:uid="{00000000-0004-0000-0B00-00001A000000}"/>
    <hyperlink ref="B31" location="'Front (28)'!C1" display="'Front (28)'!C1" xr:uid="{00000000-0004-0000-0B00-00001B000000}"/>
    <hyperlink ref="B32" location="'Front (29)'!C1" display="'Front (29)'!C1" xr:uid="{00000000-0004-0000-0B00-00001C000000}"/>
    <hyperlink ref="B33" location="'Front (30)'!C1" display="'Front (30)'!C1" xr:uid="{00000000-0004-0000-0B00-00001D000000}"/>
    <hyperlink ref="B34" location="'Front (31)'!C1" display="'Front (31)'!C1" xr:uid="{00000000-0004-0000-0B00-00001E000000}"/>
    <hyperlink ref="B35" location="'Front (32)'!C1" display="'Front (32)'!C1" xr:uid="{00000000-0004-0000-0B00-00001F000000}"/>
    <hyperlink ref="B36" location="'Front (33)'!C1" display="'Front (33)'!C1" xr:uid="{00000000-0004-0000-0B00-000020000000}"/>
    <hyperlink ref="B37" location="'Front (34)'!C1" display="'Front (34)'!C1" xr:uid="{00000000-0004-0000-0B00-000021000000}"/>
    <hyperlink ref="B1:B3" location="Frontpage!A1" display="PROFILES OF CULTURAL DIVERSITY_x000a_Social statistics about residents from major birthplaces, _x000a_in metropolitan municipalities" xr:uid="{00000000-0004-0000-0B00-000022000000}"/>
    <hyperlink ref="L1:N4" location="Sheet1!A1" display="Sheet1!A1" xr:uid="{00000000-0004-0000-0B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54"/>
  <sheetViews>
    <sheetView showGridLines="0" showRowColHeaders="0" zoomScale="95" zoomScaleNormal="95" workbookViewId="0">
      <selection activeCell="O11" sqref="O11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",B14)</f>
        <v>Residents of Hume who were born in Fiji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11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898</v>
      </c>
      <c r="E5" s="35"/>
      <c r="F5" s="35"/>
      <c r="G5" s="47"/>
      <c r="H5" s="35" t="s">
        <v>157</v>
      </c>
      <c r="I5" s="48">
        <f>VLOOKUP($F$2*35-35+$G$2,'Data 2'!$A$7:$BJ$1126,5)</f>
        <v>0</v>
      </c>
      <c r="J5" s="49">
        <f>IF($D$5&gt;0,I5/$D$5*100,"")</f>
        <v>0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41</v>
      </c>
      <c r="J6" s="52">
        <f>IF($D$5&gt;0,I6/$D$5*100,"")</f>
        <v>4.5657015590200443</v>
      </c>
      <c r="K6" s="37"/>
      <c r="M6" s="103" t="s">
        <v>207</v>
      </c>
      <c r="N6" s="104">
        <f>VLOOKUP($F$2*35-35+$G$2,'Data 2'!$A$7:$BJ$1126,6)</f>
        <v>41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54.342984409799556</v>
      </c>
      <c r="E7" s="35"/>
      <c r="F7" s="35"/>
      <c r="G7" s="35"/>
      <c r="H7" s="50" t="s">
        <v>65</v>
      </c>
      <c r="I7" s="51">
        <f>VLOOKUP($F$2*35-35+$G$2,'Data 2'!$A$7:$BJ$1126,7)</f>
        <v>78</v>
      </c>
      <c r="J7" s="52">
        <f>IF($D$5&gt;0,I7/$D$5*100,"")</f>
        <v>8.6859688195991094</v>
      </c>
      <c r="K7" s="37"/>
      <c r="M7" s="103" t="s">
        <v>189</v>
      </c>
      <c r="N7" s="104">
        <f>VLOOKUP($F$2*35-35+$G$2,'Data 2'!$A$7:$BJ$1126,7)</f>
        <v>78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45.657015590200444</v>
      </c>
      <c r="E8" s="35"/>
      <c r="F8" s="35"/>
      <c r="G8" s="35"/>
      <c r="H8" s="50" t="s">
        <v>159</v>
      </c>
      <c r="I8" s="51">
        <f>VLOOKUP($F$2*35-35+$G$2,'Data 2'!$A$7:$BJ$1126,8)</f>
        <v>693</v>
      </c>
      <c r="J8" s="52">
        <f>IF($D$5&gt;0,I8/$D$5*100,"")</f>
        <v>77.171492204899778</v>
      </c>
      <c r="K8" s="37"/>
      <c r="M8" s="103" t="s">
        <v>208</v>
      </c>
      <c r="N8" s="104">
        <f>VLOOKUP($F$2*35-35+$G$2,'Data 2'!$A$7:$BK$1126,63)</f>
        <v>78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90</v>
      </c>
      <c r="J9" s="56">
        <f>IF($D$5&gt;0,I9/$D$5*100,"")</f>
        <v>10.022271714922049</v>
      </c>
      <c r="K9" s="37"/>
      <c r="M9" s="103" t="s">
        <v>69</v>
      </c>
      <c r="N9" s="104">
        <f>VLOOKUP($F$2*35-35+$G$2,'Data 2'!$A$7:$BJ$1126,9)</f>
        <v>90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36</v>
      </c>
      <c r="H12" s="59">
        <f>VLOOKUP($F$2*35-35+$G$2,'Data 2'!$A$7:$BJ$1126,12)</f>
        <v>9.9173553719008272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0</v>
      </c>
      <c r="H13" s="61">
        <f>VLOOKUP($F$2*35-35+$G$2,'Data 2'!$A$7:$BJ$1126,14)</f>
        <v>0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0" t="s">
        <v>1</v>
      </c>
      <c r="C14" s="45" t="s">
        <v>165</v>
      </c>
      <c r="D14" s="37"/>
      <c r="E14" s="37"/>
      <c r="F14" s="37"/>
      <c r="G14" s="60">
        <f>VLOOKUP($F$2*35-35+$G$2,'Data 2'!$A$7:$BJ$1126,15)</f>
        <v>51</v>
      </c>
      <c r="H14" s="62">
        <f>VLOOKUP($F$2*35-35+$G$2,'Data 2'!$A$7:$BJ$1126,16)</f>
        <v>82.978723404255319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18.773006134969325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0</v>
      </c>
      <c r="I18" s="61">
        <f>VLOOKUP($F$2*35-35+$G$2,'Data 2'!$A$7:$BJ$1126,19)</f>
        <v>0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0</v>
      </c>
      <c r="I19" s="66">
        <f>VLOOKUP($F$2*35-35+$G$2,'Data 2'!$A$7:$BJ$1126,21)</f>
        <v>0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6</v>
      </c>
      <c r="I20" s="61">
        <f>VLOOKUP($F$2*35-35+$G$2,'Data 2'!$A$7:$BJ$1126,23)</f>
        <v>28.571428571428569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4</v>
      </c>
      <c r="I21" s="69">
        <f>VLOOKUP($F$2*35-35+$G$2,'Data 2'!$A$7:$BJ$1126,25)</f>
        <v>10.526315789473683</v>
      </c>
      <c r="J21" s="37"/>
      <c r="K21" s="37"/>
      <c r="N21" s="38"/>
      <c r="O21" s="39"/>
      <c r="V21" s="93" t="s">
        <v>47</v>
      </c>
    </row>
    <row r="22" spans="1:22" ht="13.5" customHeight="1" x14ac:dyDescent="0.6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47.04225352112676</v>
      </c>
      <c r="H22" s="146" t="s">
        <v>284</v>
      </c>
      <c r="I22" s="147"/>
      <c r="J22" s="147"/>
      <c r="K22" s="147"/>
      <c r="N22" s="38"/>
      <c r="O22" s="39"/>
      <c r="P22" s="107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24.788732394366196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83.818770226537225</v>
      </c>
      <c r="G26" s="73">
        <f>VLOOKUP($F$2*35-35+$G$2,'Data 2'!$A$7:$BJ$1126,31)</f>
        <v>70.291777188328908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38.686131386861319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26.277372262773724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748.18181818181824</v>
      </c>
      <c r="G29" s="37"/>
      <c r="H29" s="37"/>
      <c r="I29" s="37"/>
      <c r="J29" s="70">
        <f>VLOOKUP($F$2*35-35+$G$2,'Data 2'!$A$7:$BJ$1126,28)</f>
        <v>55</v>
      </c>
      <c r="K29" s="73">
        <f>VLOOKUP($F$2*35-35+$G$2,'Data 2'!$A$7:$BJ$1126,29)</f>
        <v>8.870967741935484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20.20665901262916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0</v>
      </c>
      <c r="G33" s="49">
        <f t="shared" ref="G33:G38" si="0">F33/SUM(F$33:F$38)*100</f>
        <v>0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199</v>
      </c>
      <c r="G34" s="79">
        <f t="shared" si="0"/>
        <v>23.085846867749421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512</v>
      </c>
      <c r="G35" s="79">
        <f t="shared" si="0"/>
        <v>59.396751740139209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123</v>
      </c>
      <c r="G36" s="79">
        <f t="shared" si="0"/>
        <v>14.269141531322504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0</v>
      </c>
      <c r="G37" s="79">
        <f t="shared" si="0"/>
        <v>0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28</v>
      </c>
      <c r="G38" s="49">
        <f t="shared" si="0"/>
        <v>3.2482598607888629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0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107</v>
      </c>
      <c r="F41" s="59">
        <f>VLOOKUP($F$2*35-35+$G$2,'Data 2'!$A$7:$BJ$1126,45)</f>
        <v>12.35565819861432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0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3</v>
      </c>
      <c r="G44" s="73">
        <f>VLOOKUP($F$2*35-35+$G$2,'Data 2'!$A$7:$BJ$1126,53)</f>
        <v>0.84269662921348309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5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23</v>
      </c>
      <c r="E50" s="79">
        <f>VLOOKUP($F$2*35-35+$G$2,'Data 2'!$A$7:$BJ$1126,56)</f>
        <v>2.6018099547511313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0</v>
      </c>
      <c r="E51" s="79">
        <f>VLOOKUP($F$2*35-35+$G$2,'Data 2'!$A$7:$BJ$1126,58)</f>
        <v>0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7</v>
      </c>
      <c r="E52" s="79">
        <f>VLOOKUP($F$2*35-35+$G$2,'Data 2'!$A$7:$BJ$1126,60)</f>
        <v>1.0279001468428781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18</v>
      </c>
      <c r="E53" s="79">
        <f>VLOOKUP($F$2*35-35+$G$2,'Data 2'!$A$7:$BJ$1126,62)</f>
        <v>21.176470588235293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C00-000000000000}"/>
    <hyperlink ref="B5" location="'Front (2)'!C1" display="'Front (2)'!C1" xr:uid="{00000000-0004-0000-0C00-000001000000}"/>
    <hyperlink ref="B6" location="'Front (3)'!C1" display="'Front (3)'!C1" xr:uid="{00000000-0004-0000-0C00-000002000000}"/>
    <hyperlink ref="B7" location="'Front (4)'!C1" display="'Front (4)'!C1" xr:uid="{00000000-0004-0000-0C00-000003000000}"/>
    <hyperlink ref="B8" location="'Front (5)'!C1" display="'Front (5)'!C1" xr:uid="{00000000-0004-0000-0C00-000004000000}"/>
    <hyperlink ref="B9" location="'Front (6)'!C1" display="'Front (6)'!C1" xr:uid="{00000000-0004-0000-0C00-000005000000}"/>
    <hyperlink ref="B10" location="'Front (7)'!C1" display="'Front (7)'!C1" xr:uid="{00000000-0004-0000-0C00-000006000000}"/>
    <hyperlink ref="B11" location="'Front (8)'!C1" display="'Front (8)'!C1" xr:uid="{00000000-0004-0000-0C00-000007000000}"/>
    <hyperlink ref="B12" location="'Front (9)'!C1" display="'Front (9)'!C1" xr:uid="{00000000-0004-0000-0C00-000008000000}"/>
    <hyperlink ref="B13" location="'Front (10)'!C1" display="'Front (10)'!C1" xr:uid="{00000000-0004-0000-0C00-000009000000}"/>
    <hyperlink ref="B14" location="'Front (11)'!C1" display="'Front (11)'!C1" xr:uid="{00000000-0004-0000-0C00-00000A000000}"/>
    <hyperlink ref="B15" location="'Front (12)'!C1" display="'Front (12)'!C1" xr:uid="{00000000-0004-0000-0C00-00000B000000}"/>
    <hyperlink ref="B16" location="'Front (13)'!C1" display="'Front (13)'!C1" xr:uid="{00000000-0004-0000-0C00-00000C000000}"/>
    <hyperlink ref="B17" location="'Front (14)'!C1" display="'Front (14)'!C1" xr:uid="{00000000-0004-0000-0C00-00000D000000}"/>
    <hyperlink ref="B18" location="'Front (15)'!C1" display="'Front (15)'!C1" xr:uid="{00000000-0004-0000-0C00-00000E000000}"/>
    <hyperlink ref="B19" location="'Front (16)'!C1" display="'Front (16)'!C1" xr:uid="{00000000-0004-0000-0C00-00000F000000}"/>
    <hyperlink ref="B20" location="'Front (17)'!C1" display="'Front (17)'!C1" xr:uid="{00000000-0004-0000-0C00-000010000000}"/>
    <hyperlink ref="B21" location="'Front (18)'!C1" display="'Front (18)'!C1" xr:uid="{00000000-0004-0000-0C00-000011000000}"/>
    <hyperlink ref="B22" location="'Front (19)'!C1" display="'Front (19)'!C1" xr:uid="{00000000-0004-0000-0C00-000012000000}"/>
    <hyperlink ref="B23" location="'Front (20)'!C1" display="'Front (20)'!C1" xr:uid="{00000000-0004-0000-0C00-000013000000}"/>
    <hyperlink ref="B24" location="'Front (21)'!C1" display="'Front (21)'!C1" xr:uid="{00000000-0004-0000-0C00-000014000000}"/>
    <hyperlink ref="B25" location="'Front (22)'!C1" display="'Front (22)'!C1" xr:uid="{00000000-0004-0000-0C00-000015000000}"/>
    <hyperlink ref="B26" location="'Front (23)'!C1" display="'Front (23)'!C1" xr:uid="{00000000-0004-0000-0C00-000016000000}"/>
    <hyperlink ref="B27" location="'Front (24)'!C1" display="'Front (24)'!C1" xr:uid="{00000000-0004-0000-0C00-000017000000}"/>
    <hyperlink ref="B28" location="'Front (25)'!C1" display="'Front (25)'!C1" xr:uid="{00000000-0004-0000-0C00-000018000000}"/>
    <hyperlink ref="B29" location="'Front (26)'!C1" display="'Front (26)'!C1" xr:uid="{00000000-0004-0000-0C00-000019000000}"/>
    <hyperlink ref="B30" location="'Front (27)'!C1" display="'Front (27)'!C1" xr:uid="{00000000-0004-0000-0C00-00001A000000}"/>
    <hyperlink ref="B31" location="'Front (28)'!C1" display="'Front (28)'!C1" xr:uid="{00000000-0004-0000-0C00-00001B000000}"/>
    <hyperlink ref="B32" location="'Front (29)'!C1" display="'Front (29)'!C1" xr:uid="{00000000-0004-0000-0C00-00001C000000}"/>
    <hyperlink ref="B33" location="'Front (30)'!C1" display="'Front (30)'!C1" xr:uid="{00000000-0004-0000-0C00-00001D000000}"/>
    <hyperlink ref="B34" location="'Front (31)'!C1" display="'Front (31)'!C1" xr:uid="{00000000-0004-0000-0C00-00001E000000}"/>
    <hyperlink ref="B35" location="'Front (32)'!C1" display="'Front (32)'!C1" xr:uid="{00000000-0004-0000-0C00-00001F000000}"/>
    <hyperlink ref="B36" location="'Front (33)'!C1" display="'Front (33)'!C1" xr:uid="{00000000-0004-0000-0C00-000020000000}"/>
    <hyperlink ref="B37" location="'Front (34)'!C1" display="'Front (34)'!C1" xr:uid="{00000000-0004-0000-0C00-000021000000}"/>
    <hyperlink ref="B1:B3" location="Frontpage!A1" display="PROFILES OF CULTURAL DIVERSITY_x000a_Social statistics about residents from major birthplaces, _x000a_in metropolitan municipalities" xr:uid="{00000000-0004-0000-0C00-000022000000}"/>
    <hyperlink ref="L1:N4" location="Sheet1!A1" display="Sheet1!A1" xr:uid="{00000000-0004-0000-0C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54"/>
  <sheetViews>
    <sheetView showGridLines="0" showRowColHeaders="0" zoomScale="95" zoomScaleNormal="95" workbookViewId="0">
      <selection activeCell="R53" sqref="R53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",B15)</f>
        <v>Residents of Hume who were born in Greece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12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1096</v>
      </c>
      <c r="E5" s="35"/>
      <c r="F5" s="35"/>
      <c r="G5" s="47"/>
      <c r="H5" s="35" t="s">
        <v>157</v>
      </c>
      <c r="I5" s="48">
        <f>VLOOKUP($F$2*35-35+$G$2,'Data 2'!$A$7:$BJ$1126,5)</f>
        <v>3</v>
      </c>
      <c r="J5" s="49">
        <f>IF($D$5&gt;0,I5/$D$5*100,"")</f>
        <v>0.27372262773722628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22</v>
      </c>
      <c r="J6" s="52">
        <f>IF($D$5&gt;0,I6/$D$5*100,"")</f>
        <v>2.0072992700729926</v>
      </c>
      <c r="K6" s="37"/>
      <c r="M6" s="103" t="s">
        <v>207</v>
      </c>
      <c r="N6" s="104">
        <f>VLOOKUP($F$2*35-35+$G$2,'Data 2'!$A$7:$BJ$1126,6)</f>
        <v>22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51.368613138686136</v>
      </c>
      <c r="E7" s="35"/>
      <c r="F7" s="35"/>
      <c r="G7" s="35"/>
      <c r="H7" s="50" t="s">
        <v>65</v>
      </c>
      <c r="I7" s="51">
        <f>VLOOKUP($F$2*35-35+$G$2,'Data 2'!$A$7:$BJ$1126,7)</f>
        <v>55</v>
      </c>
      <c r="J7" s="52">
        <f>IF($D$5&gt;0,I7/$D$5*100,"")</f>
        <v>5.0182481751824817</v>
      </c>
      <c r="K7" s="37"/>
      <c r="M7" s="103" t="s">
        <v>189</v>
      </c>
      <c r="N7" s="104">
        <f>VLOOKUP($F$2*35-35+$G$2,'Data 2'!$A$7:$BJ$1126,7)</f>
        <v>55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48.631386861313864</v>
      </c>
      <c r="E8" s="35"/>
      <c r="F8" s="35"/>
      <c r="G8" s="35"/>
      <c r="H8" s="50" t="s">
        <v>159</v>
      </c>
      <c r="I8" s="51">
        <f>VLOOKUP($F$2*35-35+$G$2,'Data 2'!$A$7:$BJ$1126,8)</f>
        <v>399</v>
      </c>
      <c r="J8" s="52">
        <f>IF($D$5&gt;0,I8/$D$5*100,"")</f>
        <v>36.4051094890511</v>
      </c>
      <c r="K8" s="37"/>
      <c r="M8" s="103" t="s">
        <v>208</v>
      </c>
      <c r="N8" s="104">
        <f>VLOOKUP($F$2*35-35+$G$2,'Data 2'!$A$7:$BK$1126,63)</f>
        <v>55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625</v>
      </c>
      <c r="J9" s="56">
        <f>IF($D$5&gt;0,I9/$D$5*100,"")</f>
        <v>57.025547445255476</v>
      </c>
      <c r="K9" s="37"/>
      <c r="M9" s="103" t="s">
        <v>69</v>
      </c>
      <c r="N9" s="104">
        <f>VLOOKUP($F$2*35-35+$G$2,'Data 2'!$A$7:$BJ$1126,9)</f>
        <v>625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5</v>
      </c>
      <c r="H12" s="59">
        <f>VLOOKUP($F$2*35-35+$G$2,'Data 2'!$A$7:$BJ$1126,12)</f>
        <v>6.1728395061728394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0</v>
      </c>
      <c r="H13" s="61">
        <f>VLOOKUP($F$2*35-35+$G$2,'Data 2'!$A$7:$BJ$1126,14)</f>
        <v>0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90</v>
      </c>
      <c r="H14" s="62">
        <f>VLOOKUP($F$2*35-35+$G$2,'Data 2'!$A$7:$BJ$1126,16)</f>
        <v>70.329670329670336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0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66.533864541832671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3</v>
      </c>
      <c r="I18" s="61">
        <f>VLOOKUP($F$2*35-35+$G$2,'Data 2'!$A$7:$BJ$1126,19)</f>
        <v>12.5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3</v>
      </c>
      <c r="I19" s="66">
        <f>VLOOKUP($F$2*35-35+$G$2,'Data 2'!$A$7:$BJ$1126,21)</f>
        <v>30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0</v>
      </c>
      <c r="I20" s="61">
        <f>VLOOKUP($F$2*35-35+$G$2,'Data 2'!$A$7:$BJ$1126,23)</f>
        <v>0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7</v>
      </c>
      <c r="I21" s="69">
        <f>VLOOKUP($F$2*35-35+$G$2,'Data 2'!$A$7:$BJ$1126,25)</f>
        <v>35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32.432432432432435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16.216216216216218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67.579908675799089</v>
      </c>
      <c r="G26" s="73">
        <f>VLOOKUP($F$2*35-35+$G$2,'Data 2'!$A$7:$BJ$1126,31)</f>
        <v>43.02325581395349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44.979919678714857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24.096385542168676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381.76895306859205</v>
      </c>
      <c r="G29" s="37"/>
      <c r="H29" s="37"/>
      <c r="I29" s="37"/>
      <c r="J29" s="70">
        <f>VLOOKUP($F$2*35-35+$G$2,'Data 2'!$A$7:$BJ$1126,28)</f>
        <v>20</v>
      </c>
      <c r="K29" s="73">
        <f>VLOOKUP($F$2*35-35+$G$2,'Data 2'!$A$7:$BJ$1126,29)</f>
        <v>7.6045627376425857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14.727954971857409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0</v>
      </c>
      <c r="G33" s="49">
        <f t="shared" ref="G33:G38" si="0">F33/SUM(F$33:F$38)*100</f>
        <v>0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1037</v>
      </c>
      <c r="G34" s="79">
        <f t="shared" si="0"/>
        <v>97.830188679245282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9</v>
      </c>
      <c r="G36" s="79">
        <f t="shared" si="0"/>
        <v>0.84905660377358494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0</v>
      </c>
      <c r="G37" s="79">
        <f t="shared" si="0"/>
        <v>0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14</v>
      </c>
      <c r="G38" s="49">
        <f t="shared" si="0"/>
        <v>1.3207547169811322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0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46</v>
      </c>
      <c r="F41" s="59">
        <f>VLOOKUP($F$2*35-35+$G$2,'Data 2'!$A$7:$BJ$1126,45)</f>
        <v>4.3809523809523814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0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4</v>
      </c>
      <c r="G44" s="73">
        <f>VLOOKUP($F$2*35-35+$G$2,'Data 2'!$A$7:$BJ$1126,53)</f>
        <v>4.8192771084337354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97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311</v>
      </c>
      <c r="E50" s="79">
        <f>VLOOKUP($F$2*35-35+$G$2,'Data 2'!$A$7:$BJ$1126,56)</f>
        <v>28.453796889295518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0</v>
      </c>
      <c r="E51" s="79">
        <f>VLOOKUP($F$2*35-35+$G$2,'Data 2'!$A$7:$BJ$1126,58)</f>
        <v>0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48</v>
      </c>
      <c r="E52" s="79">
        <f>VLOOKUP($F$2*35-35+$G$2,'Data 2'!$A$7:$BJ$1126,60)</f>
        <v>12.090680100755668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261</v>
      </c>
      <c r="E53" s="79">
        <f>VLOOKUP($F$2*35-35+$G$2,'Data 2'!$A$7:$BJ$1126,62)</f>
        <v>42.096774193548384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D00-000000000000}"/>
    <hyperlink ref="B5" location="'Front (2)'!C1" display="'Front (2)'!C1" xr:uid="{00000000-0004-0000-0D00-000001000000}"/>
    <hyperlink ref="B6" location="'Front (3)'!C1" display="'Front (3)'!C1" xr:uid="{00000000-0004-0000-0D00-000002000000}"/>
    <hyperlink ref="B7" location="'Front (4)'!C1" display="'Front (4)'!C1" xr:uid="{00000000-0004-0000-0D00-000003000000}"/>
    <hyperlink ref="B8" location="'Front (5)'!C1" display="'Front (5)'!C1" xr:uid="{00000000-0004-0000-0D00-000004000000}"/>
    <hyperlink ref="B9" location="'Front (6)'!C1" display="'Front (6)'!C1" xr:uid="{00000000-0004-0000-0D00-000005000000}"/>
    <hyperlink ref="B10" location="'Front (7)'!C1" display="'Front (7)'!C1" xr:uid="{00000000-0004-0000-0D00-000006000000}"/>
    <hyperlink ref="B11" location="'Front (8)'!C1" display="'Front (8)'!C1" xr:uid="{00000000-0004-0000-0D00-000007000000}"/>
    <hyperlink ref="B12" location="'Front (9)'!C1" display="'Front (9)'!C1" xr:uid="{00000000-0004-0000-0D00-000008000000}"/>
    <hyperlink ref="B13" location="'Front (10)'!C1" display="'Front (10)'!C1" xr:uid="{00000000-0004-0000-0D00-000009000000}"/>
    <hyperlink ref="B14" location="'Front (11)'!C1" display="'Front (11)'!C1" xr:uid="{00000000-0004-0000-0D00-00000A000000}"/>
    <hyperlink ref="B15" location="'Front (12)'!C1" display="'Front (12)'!C1" xr:uid="{00000000-0004-0000-0D00-00000B000000}"/>
    <hyperlink ref="B16" location="'Front (13)'!C1" display="'Front (13)'!C1" xr:uid="{00000000-0004-0000-0D00-00000C000000}"/>
    <hyperlink ref="B17" location="'Front (14)'!C1" display="'Front (14)'!C1" xr:uid="{00000000-0004-0000-0D00-00000D000000}"/>
    <hyperlink ref="B18" location="'Front (15)'!C1" display="'Front (15)'!C1" xr:uid="{00000000-0004-0000-0D00-00000E000000}"/>
    <hyperlink ref="B19" location="'Front (16)'!C1" display="'Front (16)'!C1" xr:uid="{00000000-0004-0000-0D00-00000F000000}"/>
    <hyperlink ref="B20" location="'Front (17)'!C1" display="'Front (17)'!C1" xr:uid="{00000000-0004-0000-0D00-000010000000}"/>
    <hyperlink ref="B21" location="'Front (18)'!C1" display="'Front (18)'!C1" xr:uid="{00000000-0004-0000-0D00-000011000000}"/>
    <hyperlink ref="B22" location="'Front (19)'!C1" display="'Front (19)'!C1" xr:uid="{00000000-0004-0000-0D00-000012000000}"/>
    <hyperlink ref="B23" location="'Front (20)'!C1" display="'Front (20)'!C1" xr:uid="{00000000-0004-0000-0D00-000013000000}"/>
    <hyperlink ref="B24" location="'Front (21)'!C1" display="'Front (21)'!C1" xr:uid="{00000000-0004-0000-0D00-000014000000}"/>
    <hyperlink ref="B25" location="'Front (22)'!C1" display="'Front (22)'!C1" xr:uid="{00000000-0004-0000-0D00-000015000000}"/>
    <hyperlink ref="B26" location="'Front (23)'!C1" display="'Front (23)'!C1" xr:uid="{00000000-0004-0000-0D00-000016000000}"/>
    <hyperlink ref="B27" location="'Front (24)'!C1" display="'Front (24)'!C1" xr:uid="{00000000-0004-0000-0D00-000017000000}"/>
    <hyperlink ref="B28" location="'Front (25)'!C1" display="'Front (25)'!C1" xr:uid="{00000000-0004-0000-0D00-000018000000}"/>
    <hyperlink ref="B29" location="'Front (26)'!C1" display="'Front (26)'!C1" xr:uid="{00000000-0004-0000-0D00-000019000000}"/>
    <hyperlink ref="B30" location="'Front (27)'!C1" display="'Front (27)'!C1" xr:uid="{00000000-0004-0000-0D00-00001A000000}"/>
    <hyperlink ref="B31" location="'Front (28)'!C1" display="'Front (28)'!C1" xr:uid="{00000000-0004-0000-0D00-00001B000000}"/>
    <hyperlink ref="B32" location="'Front (29)'!C1" display="'Front (29)'!C1" xr:uid="{00000000-0004-0000-0D00-00001C000000}"/>
    <hyperlink ref="B33" location="'Front (30)'!C1" display="'Front (30)'!C1" xr:uid="{00000000-0004-0000-0D00-00001D000000}"/>
    <hyperlink ref="B34" location="'Front (31)'!C1" display="'Front (31)'!C1" xr:uid="{00000000-0004-0000-0D00-00001E000000}"/>
    <hyperlink ref="B35" location="'Front (32)'!C1" display="'Front (32)'!C1" xr:uid="{00000000-0004-0000-0D00-00001F000000}"/>
    <hyperlink ref="B36" location="'Front (33)'!C1" display="'Front (33)'!C1" xr:uid="{00000000-0004-0000-0D00-000020000000}"/>
    <hyperlink ref="B37" location="'Front (34)'!C1" display="'Front (34)'!C1" xr:uid="{00000000-0004-0000-0D00-000021000000}"/>
    <hyperlink ref="B1:B3" location="Frontpage!A1" display="PROFILES OF CULTURAL DIVERSITY_x000a_Social statistics about residents from major birthplaces, _x000a_in metropolitan municipalities" xr:uid="{00000000-0004-0000-0D00-000022000000}"/>
    <hyperlink ref="L1:N4" location="Sheet1!A1" display="Sheet1!A1" xr:uid="{00000000-0004-0000-0D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54"/>
  <sheetViews>
    <sheetView showGridLines="0" showRowColHeaders="0" zoomScale="95" zoomScaleNormal="95" workbookViewId="0">
      <selection activeCell="B27" sqref="B27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",B16)</f>
        <v>Residents of Hume who were born in Hong Kong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13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146</v>
      </c>
      <c r="E5" s="35"/>
      <c r="F5" s="35"/>
      <c r="G5" s="47"/>
      <c r="H5" s="35" t="s">
        <v>157</v>
      </c>
      <c r="I5" s="48">
        <f>VLOOKUP($F$2*35-35+$G$2,'Data 2'!$A$7:$BJ$1126,5)</f>
        <v>3</v>
      </c>
      <c r="J5" s="49">
        <f>IF($D$5&gt;0,I5/$D$5*100,"")</f>
        <v>2.054794520547945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8</v>
      </c>
      <c r="J6" s="52">
        <f>IF($D$5&gt;0,I6/$D$5*100,"")</f>
        <v>5.4794520547945202</v>
      </c>
      <c r="K6" s="37"/>
      <c r="M6" s="103" t="s">
        <v>207</v>
      </c>
      <c r="N6" s="104">
        <f>VLOOKUP($F$2*35-35+$G$2,'Data 2'!$A$7:$BJ$1126,6)</f>
        <v>8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57.534246575342465</v>
      </c>
      <c r="E7" s="35"/>
      <c r="F7" s="35"/>
      <c r="G7" s="35"/>
      <c r="H7" s="50" t="s">
        <v>65</v>
      </c>
      <c r="I7" s="51">
        <f>VLOOKUP($F$2*35-35+$G$2,'Data 2'!$A$7:$BJ$1126,7)</f>
        <v>18</v>
      </c>
      <c r="J7" s="52">
        <f>IF($D$5&gt;0,I7/$D$5*100,"")</f>
        <v>12.328767123287671</v>
      </c>
      <c r="K7" s="37"/>
      <c r="M7" s="103" t="s">
        <v>189</v>
      </c>
      <c r="N7" s="104">
        <f>VLOOKUP($F$2*35-35+$G$2,'Data 2'!$A$7:$BJ$1126,7)</f>
        <v>18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42.465753424657535</v>
      </c>
      <c r="E8" s="35"/>
      <c r="F8" s="35"/>
      <c r="G8" s="35"/>
      <c r="H8" s="50" t="s">
        <v>159</v>
      </c>
      <c r="I8" s="51">
        <f>VLOOKUP($F$2*35-35+$G$2,'Data 2'!$A$7:$BJ$1126,8)</f>
        <v>118</v>
      </c>
      <c r="J8" s="52">
        <f>IF($D$5&gt;0,I8/$D$5*100,"")</f>
        <v>80.821917808219183</v>
      </c>
      <c r="K8" s="37"/>
      <c r="M8" s="103" t="s">
        <v>208</v>
      </c>
      <c r="N8" s="104">
        <f>VLOOKUP($F$2*35-35+$G$2,'Data 2'!$A$7:$BK$1126,63)</f>
        <v>18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3</v>
      </c>
      <c r="J9" s="56">
        <f>IF($D$5&gt;0,I9/$D$5*100,"")</f>
        <v>2.054794520547945</v>
      </c>
      <c r="K9" s="37"/>
      <c r="M9" s="103" t="s">
        <v>69</v>
      </c>
      <c r="N9" s="104">
        <f>VLOOKUP($F$2*35-35+$G$2,'Data 2'!$A$7:$BJ$1126,9)</f>
        <v>3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0</v>
      </c>
      <c r="H12" s="59">
        <f>VLOOKUP($F$2*35-35+$G$2,'Data 2'!$A$7:$BJ$1126,12)</f>
        <v>0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0</v>
      </c>
      <c r="H13" s="61">
        <f>VLOOKUP($F$2*35-35+$G$2,'Data 2'!$A$7:$BJ$1126,14)</f>
        <v>0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8</v>
      </c>
      <c r="H14" s="62">
        <f>VLOOKUP($F$2*35-35+$G$2,'Data 2'!$A$7:$BJ$1126,16)</f>
        <v>100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0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15.151515151515152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0</v>
      </c>
      <c r="I18" s="61">
        <f>VLOOKUP($F$2*35-35+$G$2,'Data 2'!$A$7:$BJ$1126,19)</f>
        <v>0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0</v>
      </c>
      <c r="I19" s="66">
        <f>VLOOKUP($F$2*35-35+$G$2,'Data 2'!$A$7:$BJ$1126,21)</f>
        <v>0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0</v>
      </c>
      <c r="I20" s="61">
        <f>VLOOKUP($F$2*35-35+$G$2,'Data 2'!$A$7:$BJ$1126,23)</f>
        <v>0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0</v>
      </c>
      <c r="I21" s="69">
        <f>VLOOKUP($F$2*35-35+$G$2,'Data 2'!$A$7:$BJ$1126,25)</f>
        <v>0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26.865671641791046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55.223880597014926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85.106382978723403</v>
      </c>
      <c r="G26" s="73">
        <f>VLOOKUP($F$2*35-35+$G$2,'Data 2'!$A$7:$BJ$1126,31)</f>
        <v>56.521739130434781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25.301204819277107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37.349397590361441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731.25</v>
      </c>
      <c r="G29" s="37"/>
      <c r="H29" s="37"/>
      <c r="I29" s="37"/>
      <c r="J29" s="70">
        <f>VLOOKUP($F$2*35-35+$G$2,'Data 2'!$A$7:$BJ$1126,28)</f>
        <v>6</v>
      </c>
      <c r="K29" s="73">
        <f>VLOOKUP($F$2*35-35+$G$2,'Data 2'!$A$7:$BJ$1126,29)</f>
        <v>6.3157894736842106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12.413793103448276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22</v>
      </c>
      <c r="G33" s="49">
        <f t="shared" ref="G33:G38" si="0">F33/SUM(F$33:F$38)*100</f>
        <v>16.058394160583941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44</v>
      </c>
      <c r="G34" s="79">
        <f t="shared" si="0"/>
        <v>32.116788321167881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0</v>
      </c>
      <c r="G36" s="79">
        <f t="shared" si="0"/>
        <v>0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0</v>
      </c>
      <c r="G37" s="79">
        <f t="shared" si="0"/>
        <v>0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71</v>
      </c>
      <c r="G38" s="49">
        <f t="shared" si="0"/>
        <v>51.824817518248182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0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18</v>
      </c>
      <c r="F41" s="59">
        <f>VLOOKUP($F$2*35-35+$G$2,'Data 2'!$A$7:$BJ$1126,45)</f>
        <v>12.413793103448276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3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0</v>
      </c>
      <c r="G44" s="73">
        <f>VLOOKUP($F$2*35-35+$G$2,'Data 2'!$A$7:$BJ$1126,53)</f>
        <v>0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0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15</v>
      </c>
      <c r="E50" s="79">
        <f>VLOOKUP($F$2*35-35+$G$2,'Data 2'!$A$7:$BJ$1126,56)</f>
        <v>10.204081632653061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0</v>
      </c>
      <c r="E51" s="79">
        <f>VLOOKUP($F$2*35-35+$G$2,'Data 2'!$A$7:$BJ$1126,58)</f>
        <v>0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10</v>
      </c>
      <c r="E52" s="79">
        <f>VLOOKUP($F$2*35-35+$G$2,'Data 2'!$A$7:$BJ$1126,60)</f>
        <v>8.4745762711864394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3</v>
      </c>
      <c r="E53" s="79">
        <f>VLOOKUP($F$2*35-35+$G$2,'Data 2'!$A$7:$BJ$1126,62)</f>
        <v>100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E00-000000000000}"/>
    <hyperlink ref="B5" location="'Front (2)'!C1" display="'Front (2)'!C1" xr:uid="{00000000-0004-0000-0E00-000001000000}"/>
    <hyperlink ref="B6" location="'Front (3)'!C1" display="'Front (3)'!C1" xr:uid="{00000000-0004-0000-0E00-000002000000}"/>
    <hyperlink ref="B7" location="'Front (4)'!C1" display="'Front (4)'!C1" xr:uid="{00000000-0004-0000-0E00-000003000000}"/>
    <hyperlink ref="B8" location="'Front (5)'!C1" display="'Front (5)'!C1" xr:uid="{00000000-0004-0000-0E00-000004000000}"/>
    <hyperlink ref="B9" location="'Front (6)'!C1" display="'Front (6)'!C1" xr:uid="{00000000-0004-0000-0E00-000005000000}"/>
    <hyperlink ref="B10" location="'Front (7)'!C1" display="'Front (7)'!C1" xr:uid="{00000000-0004-0000-0E00-000006000000}"/>
    <hyperlink ref="B11" location="'Front (8)'!C1" display="'Front (8)'!C1" xr:uid="{00000000-0004-0000-0E00-000007000000}"/>
    <hyperlink ref="B12" location="'Front (9)'!C1" display="'Front (9)'!C1" xr:uid="{00000000-0004-0000-0E00-000008000000}"/>
    <hyperlink ref="B13" location="'Front (10)'!C1" display="'Front (10)'!C1" xr:uid="{00000000-0004-0000-0E00-000009000000}"/>
    <hyperlink ref="B14" location="'Front (11)'!C1" display="'Front (11)'!C1" xr:uid="{00000000-0004-0000-0E00-00000A000000}"/>
    <hyperlink ref="B15" location="'Front (12)'!C1" display="'Front (12)'!C1" xr:uid="{00000000-0004-0000-0E00-00000B000000}"/>
    <hyperlink ref="B16" location="'Front (13)'!C1" display="'Front (13)'!C1" xr:uid="{00000000-0004-0000-0E00-00000C000000}"/>
    <hyperlink ref="B17" location="'Front (14)'!C1" display="'Front (14)'!C1" xr:uid="{00000000-0004-0000-0E00-00000D000000}"/>
    <hyperlink ref="B18" location="'Front (15)'!C1" display="'Front (15)'!C1" xr:uid="{00000000-0004-0000-0E00-00000E000000}"/>
    <hyperlink ref="B19" location="'Front (16)'!C1" display="'Front (16)'!C1" xr:uid="{00000000-0004-0000-0E00-00000F000000}"/>
    <hyperlink ref="B20" location="'Front (17)'!C1" display="'Front (17)'!C1" xr:uid="{00000000-0004-0000-0E00-000010000000}"/>
    <hyperlink ref="B21" location="'Front (18)'!C1" display="'Front (18)'!C1" xr:uid="{00000000-0004-0000-0E00-000011000000}"/>
    <hyperlink ref="B22" location="'Front (19)'!C1" display="'Front (19)'!C1" xr:uid="{00000000-0004-0000-0E00-000012000000}"/>
    <hyperlink ref="B23" location="'Front (20)'!C1" display="'Front (20)'!C1" xr:uid="{00000000-0004-0000-0E00-000013000000}"/>
    <hyperlink ref="B24" location="'Front (21)'!C1" display="'Front (21)'!C1" xr:uid="{00000000-0004-0000-0E00-000014000000}"/>
    <hyperlink ref="B25" location="'Front (22)'!C1" display="'Front (22)'!C1" xr:uid="{00000000-0004-0000-0E00-000015000000}"/>
    <hyperlink ref="B26" location="'Front (23)'!C1" display="'Front (23)'!C1" xr:uid="{00000000-0004-0000-0E00-000016000000}"/>
    <hyperlink ref="B27" location="'Front (24)'!C1" display="'Front (24)'!C1" xr:uid="{00000000-0004-0000-0E00-000017000000}"/>
    <hyperlink ref="B28" location="'Front (25)'!C1" display="'Front (25)'!C1" xr:uid="{00000000-0004-0000-0E00-000018000000}"/>
    <hyperlink ref="B29" location="'Front (26)'!C1" display="'Front (26)'!C1" xr:uid="{00000000-0004-0000-0E00-000019000000}"/>
    <hyperlink ref="B30" location="'Front (27)'!C1" display="'Front (27)'!C1" xr:uid="{00000000-0004-0000-0E00-00001A000000}"/>
    <hyperlink ref="B31" location="'Front (28)'!C1" display="'Front (28)'!C1" xr:uid="{00000000-0004-0000-0E00-00001B000000}"/>
    <hyperlink ref="B32" location="'Front (29)'!C1" display="'Front (29)'!C1" xr:uid="{00000000-0004-0000-0E00-00001C000000}"/>
    <hyperlink ref="B33" location="'Front (30)'!C1" display="'Front (30)'!C1" xr:uid="{00000000-0004-0000-0E00-00001D000000}"/>
    <hyperlink ref="B34" location="'Front (31)'!C1" display="'Front (31)'!C1" xr:uid="{00000000-0004-0000-0E00-00001E000000}"/>
    <hyperlink ref="B35" location="'Front (32)'!C1" display="'Front (32)'!C1" xr:uid="{00000000-0004-0000-0E00-00001F000000}"/>
    <hyperlink ref="B36" location="'Front (33)'!C1" display="'Front (33)'!C1" xr:uid="{00000000-0004-0000-0E00-000020000000}"/>
    <hyperlink ref="B37" location="'Front (34)'!C1" display="'Front (34)'!C1" xr:uid="{00000000-0004-0000-0E00-000021000000}"/>
    <hyperlink ref="B1:B3" location="Frontpage!A1" display="PROFILES OF CULTURAL DIVERSITY_x000a_Social statistics about residents from major birthplaces, _x000a_in metropolitan municipalities" xr:uid="{00000000-0004-0000-0E00-000022000000}"/>
    <hyperlink ref="L1:N4" location="Sheet1!A1" display="Sheet1!A1" xr:uid="{00000000-0004-0000-0E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54"/>
  <sheetViews>
    <sheetView showGridLines="0" showRowColHeaders="0" zoomScale="95" zoomScaleNormal="95" workbookViewId="0">
      <selection activeCell="O11" sqref="O11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",B17)</f>
        <v>Residents of Hume who were born in India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14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8620</v>
      </c>
      <c r="E5" s="35"/>
      <c r="F5" s="35"/>
      <c r="G5" s="47"/>
      <c r="H5" s="35" t="s">
        <v>157</v>
      </c>
      <c r="I5" s="48">
        <f>VLOOKUP($F$2*35-35+$G$2,'Data 2'!$A$7:$BJ$1126,5)</f>
        <v>218</v>
      </c>
      <c r="J5" s="49">
        <f>IF($D$5&gt;0,I5/$D$5*100,"")</f>
        <v>2.5290023201856147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605</v>
      </c>
      <c r="J6" s="52">
        <f>IF($D$5&gt;0,I6/$D$5*100,"")</f>
        <v>7.0185614849187932</v>
      </c>
      <c r="K6" s="37"/>
      <c r="M6" s="103" t="s">
        <v>207</v>
      </c>
      <c r="N6" s="104">
        <f>VLOOKUP($F$2*35-35+$G$2,'Data 2'!$A$7:$BJ$1126,6)</f>
        <v>605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46.496519721577727</v>
      </c>
      <c r="E7" s="35"/>
      <c r="F7" s="35"/>
      <c r="G7" s="35"/>
      <c r="H7" s="50" t="s">
        <v>65</v>
      </c>
      <c r="I7" s="51">
        <f>VLOOKUP($F$2*35-35+$G$2,'Data 2'!$A$7:$BJ$1126,7)</f>
        <v>794</v>
      </c>
      <c r="J7" s="52">
        <f>IF($D$5&gt;0,I7/$D$5*100,"")</f>
        <v>9.2111368909512752</v>
      </c>
      <c r="K7" s="37"/>
      <c r="M7" s="103" t="s">
        <v>189</v>
      </c>
      <c r="N7" s="104">
        <f>VLOOKUP($F$2*35-35+$G$2,'Data 2'!$A$7:$BJ$1126,7)</f>
        <v>794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53.503480278422273</v>
      </c>
      <c r="E8" s="35"/>
      <c r="F8" s="35"/>
      <c r="G8" s="35"/>
      <c r="H8" s="50" t="s">
        <v>159</v>
      </c>
      <c r="I8" s="51">
        <f>VLOOKUP($F$2*35-35+$G$2,'Data 2'!$A$7:$BJ$1126,8)</f>
        <v>6777</v>
      </c>
      <c r="J8" s="52">
        <f>IF($D$5&gt;0,I8/$D$5*100,"")</f>
        <v>78.619489559164734</v>
      </c>
      <c r="K8" s="37"/>
      <c r="M8" s="103" t="s">
        <v>208</v>
      </c>
      <c r="N8" s="104">
        <f>VLOOKUP($F$2*35-35+$G$2,'Data 2'!$A$7:$BK$1126,63)</f>
        <v>794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446</v>
      </c>
      <c r="J9" s="56">
        <f>IF($D$5&gt;0,I9/$D$5*100,"")</f>
        <v>5.1740139211136889</v>
      </c>
      <c r="K9" s="37"/>
      <c r="M9" s="103" t="s">
        <v>69</v>
      </c>
      <c r="N9" s="104">
        <f>VLOOKUP($F$2*35-35+$G$2,'Data 2'!$A$7:$BJ$1126,9)</f>
        <v>446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167</v>
      </c>
      <c r="H12" s="59">
        <f>VLOOKUP($F$2*35-35+$G$2,'Data 2'!$A$7:$BJ$1126,12)</f>
        <v>2.9736467236467239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27</v>
      </c>
      <c r="H13" s="61">
        <f>VLOOKUP($F$2*35-35+$G$2,'Data 2'!$A$7:$BJ$1126,14)</f>
        <v>10.975609756097562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137</v>
      </c>
      <c r="H14" s="62">
        <f>VLOOKUP($F$2*35-35+$G$2,'Data 2'!$A$7:$BJ$1126,16)</f>
        <v>77.083333333333343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0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7.9188735305516085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12</v>
      </c>
      <c r="I18" s="61">
        <f>VLOOKUP($F$2*35-35+$G$2,'Data 2'!$A$7:$BJ$1126,19)</f>
        <v>2.2099447513812152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16</v>
      </c>
      <c r="I19" s="66">
        <f>VLOOKUP($F$2*35-35+$G$2,'Data 2'!$A$7:$BJ$1126,21)</f>
        <v>4.4444444444444446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47</v>
      </c>
      <c r="I20" s="61">
        <f>VLOOKUP($F$2*35-35+$G$2,'Data 2'!$A$7:$BJ$1126,23)</f>
        <v>26.111111111111114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61</v>
      </c>
      <c r="I21" s="69">
        <f>VLOOKUP($F$2*35-35+$G$2,'Data 2'!$A$7:$BJ$1126,25)</f>
        <v>11.466165413533833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25.150355385456535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55.513030800072904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87.683615819209038</v>
      </c>
      <c r="G26" s="73">
        <f>VLOOKUP($F$2*35-35+$G$2,'Data 2'!$A$7:$BJ$1126,31)</f>
        <v>61.276058117498422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39.610632721827031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28.659678023212283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706.86274509803923</v>
      </c>
      <c r="G29" s="37"/>
      <c r="H29" s="37"/>
      <c r="I29" s="37"/>
      <c r="J29" s="70">
        <f>VLOOKUP($F$2*35-35+$G$2,'Data 2'!$A$7:$BJ$1126,28)</f>
        <v>458</v>
      </c>
      <c r="K29" s="73">
        <f>VLOOKUP($F$2*35-35+$G$2,'Data 2'!$A$7:$BJ$1126,29)</f>
        <v>7.7522004062288419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31.266396374910567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13</v>
      </c>
      <c r="G33" s="49">
        <f t="shared" ref="G33:G38" si="0">F33/SUM(F$33:F$38)*100</f>
        <v>0.15422944596037491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1618</v>
      </c>
      <c r="G34" s="79">
        <f t="shared" si="0"/>
        <v>19.195634120298969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2791</v>
      </c>
      <c r="G35" s="79">
        <f t="shared" si="0"/>
        <v>33.11187566733895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353</v>
      </c>
      <c r="G36" s="79">
        <f t="shared" si="0"/>
        <v>4.1879226480009493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3526</v>
      </c>
      <c r="G37" s="79">
        <f t="shared" si="0"/>
        <v>41.831771265867843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128</v>
      </c>
      <c r="G38" s="49">
        <f t="shared" si="0"/>
        <v>1.5185668525329221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56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2149</v>
      </c>
      <c r="F41" s="59">
        <f>VLOOKUP($F$2*35-35+$G$2,'Data 2'!$A$7:$BJ$1126,45)</f>
        <v>25.745776925841618</v>
      </c>
      <c r="G41" s="37"/>
      <c r="H41" s="50" t="s">
        <v>100</v>
      </c>
      <c r="I41" s="50"/>
      <c r="J41" s="51">
        <f>VLOOKUP($F$2*35-35+$G$2,'Data 2'!$A$7:$BJ$1126,47)</f>
        <v>2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22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217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18</v>
      </c>
      <c r="G44" s="73">
        <f>VLOOKUP($F$2*35-35+$G$2,'Data 2'!$A$7:$BJ$1126,53)</f>
        <v>0.32567396417586397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40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545</v>
      </c>
      <c r="E50" s="79">
        <f>VLOOKUP($F$2*35-35+$G$2,'Data 2'!$A$7:$BJ$1126,56)</f>
        <v>6.3854715875805503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13</v>
      </c>
      <c r="E51" s="79">
        <f>VLOOKUP($F$2*35-35+$G$2,'Data 2'!$A$7:$BJ$1126,58)</f>
        <v>1.6624040920716114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363</v>
      </c>
      <c r="E52" s="79">
        <f>VLOOKUP($F$2*35-35+$G$2,'Data 2'!$A$7:$BJ$1126,60)</f>
        <v>5.4025896710820058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102</v>
      </c>
      <c r="E53" s="79">
        <f>VLOOKUP($F$2*35-35+$G$2,'Data 2'!$A$7:$BJ$1126,62)</f>
        <v>23.024830699774267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F00-000000000000}"/>
    <hyperlink ref="B5" location="'Front (2)'!C1" display="'Front (2)'!C1" xr:uid="{00000000-0004-0000-0F00-000001000000}"/>
    <hyperlink ref="B6" location="'Front (3)'!C1" display="'Front (3)'!C1" xr:uid="{00000000-0004-0000-0F00-000002000000}"/>
    <hyperlink ref="B7" location="'Front (4)'!C1" display="'Front (4)'!C1" xr:uid="{00000000-0004-0000-0F00-000003000000}"/>
    <hyperlink ref="B8" location="'Front (5)'!C1" display="'Front (5)'!C1" xr:uid="{00000000-0004-0000-0F00-000004000000}"/>
    <hyperlink ref="B9" location="'Front (6)'!C1" display="'Front (6)'!C1" xr:uid="{00000000-0004-0000-0F00-000005000000}"/>
    <hyperlink ref="B10" location="'Front (7)'!C1" display="'Front (7)'!C1" xr:uid="{00000000-0004-0000-0F00-000006000000}"/>
    <hyperlink ref="B11" location="'Front (8)'!C1" display="'Front (8)'!C1" xr:uid="{00000000-0004-0000-0F00-000007000000}"/>
    <hyperlink ref="B12" location="'Front (9)'!C1" display="'Front (9)'!C1" xr:uid="{00000000-0004-0000-0F00-000008000000}"/>
    <hyperlink ref="B13" location="'Front (10)'!C1" display="'Front (10)'!C1" xr:uid="{00000000-0004-0000-0F00-000009000000}"/>
    <hyperlink ref="B14" location="'Front (11)'!C1" display="'Front (11)'!C1" xr:uid="{00000000-0004-0000-0F00-00000A000000}"/>
    <hyperlink ref="B15" location="'Front (12)'!C1" display="'Front (12)'!C1" xr:uid="{00000000-0004-0000-0F00-00000B000000}"/>
    <hyperlink ref="B16" location="'Front (13)'!C1" display="'Front (13)'!C1" xr:uid="{00000000-0004-0000-0F00-00000C000000}"/>
    <hyperlink ref="B17" location="'Front (14)'!C1" display="'Front (14)'!C1" xr:uid="{00000000-0004-0000-0F00-00000D000000}"/>
    <hyperlink ref="B18" location="'Front (15)'!C1" display="'Front (15)'!C1" xr:uid="{00000000-0004-0000-0F00-00000E000000}"/>
    <hyperlink ref="B19" location="'Front (16)'!C1" display="'Front (16)'!C1" xr:uid="{00000000-0004-0000-0F00-00000F000000}"/>
    <hyperlink ref="B20" location="'Front (17)'!C1" display="'Front (17)'!C1" xr:uid="{00000000-0004-0000-0F00-000010000000}"/>
    <hyperlink ref="B21" location="'Front (18)'!C1" display="'Front (18)'!C1" xr:uid="{00000000-0004-0000-0F00-000011000000}"/>
    <hyperlink ref="B22" location="'Front (19)'!C1" display="'Front (19)'!C1" xr:uid="{00000000-0004-0000-0F00-000012000000}"/>
    <hyperlink ref="B23" location="'Front (20)'!C1" display="'Front (20)'!C1" xr:uid="{00000000-0004-0000-0F00-000013000000}"/>
    <hyperlink ref="B24" location="'Front (21)'!C1" display="'Front (21)'!C1" xr:uid="{00000000-0004-0000-0F00-000014000000}"/>
    <hyperlink ref="B25" location="'Front (22)'!C1" display="'Front (22)'!C1" xr:uid="{00000000-0004-0000-0F00-000015000000}"/>
    <hyperlink ref="B26" location="'Front (23)'!C1" display="'Front (23)'!C1" xr:uid="{00000000-0004-0000-0F00-000016000000}"/>
    <hyperlink ref="B27" location="'Front (24)'!C1" display="'Front (24)'!C1" xr:uid="{00000000-0004-0000-0F00-000017000000}"/>
    <hyperlink ref="B28" location="'Front (25)'!C1" display="'Front (25)'!C1" xr:uid="{00000000-0004-0000-0F00-000018000000}"/>
    <hyperlink ref="B29" location="'Front (26)'!C1" display="'Front (26)'!C1" xr:uid="{00000000-0004-0000-0F00-000019000000}"/>
    <hyperlink ref="B30" location="'Front (27)'!C1" display="'Front (27)'!C1" xr:uid="{00000000-0004-0000-0F00-00001A000000}"/>
    <hyperlink ref="B31" location="'Front (28)'!C1" display="'Front (28)'!C1" xr:uid="{00000000-0004-0000-0F00-00001B000000}"/>
    <hyperlink ref="B32" location="'Front (29)'!C1" display="'Front (29)'!C1" xr:uid="{00000000-0004-0000-0F00-00001C000000}"/>
    <hyperlink ref="B33" location="'Front (30)'!C1" display="'Front (30)'!C1" xr:uid="{00000000-0004-0000-0F00-00001D000000}"/>
    <hyperlink ref="B34" location="'Front (31)'!C1" display="'Front (31)'!C1" xr:uid="{00000000-0004-0000-0F00-00001E000000}"/>
    <hyperlink ref="B35" location="'Front (32)'!C1" display="'Front (32)'!C1" xr:uid="{00000000-0004-0000-0F00-00001F000000}"/>
    <hyperlink ref="B36" location="'Front (33)'!C1" display="'Front (33)'!C1" xr:uid="{00000000-0004-0000-0F00-000020000000}"/>
    <hyperlink ref="B37" location="'Front (34)'!C1" display="'Front (34)'!C1" xr:uid="{00000000-0004-0000-0F00-000021000000}"/>
    <hyperlink ref="B1:B3" location="Frontpage!A1" display="PROFILES OF CULTURAL DIVERSITY_x000a_Social statistics about residents from major birthplaces, _x000a_in metropolitan municipalities" xr:uid="{00000000-0004-0000-0F00-000022000000}"/>
    <hyperlink ref="L1:N4" location="Sheet1!A1" display="Sheet1!A1" xr:uid="{00000000-0004-0000-0F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54"/>
  <sheetViews>
    <sheetView showGridLines="0" showRowColHeaders="0" zoomScale="95" zoomScaleNormal="95" workbookViewId="0">
      <selection activeCell="O11" sqref="O11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",B18)</f>
        <v>Residents of Hume who were born in Indonesia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15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248</v>
      </c>
      <c r="E5" s="35"/>
      <c r="F5" s="35"/>
      <c r="G5" s="47"/>
      <c r="H5" s="35" t="s">
        <v>157</v>
      </c>
      <c r="I5" s="48">
        <f>VLOOKUP($F$2*35-35+$G$2,'Data 2'!$A$7:$BJ$1126,5)</f>
        <v>6</v>
      </c>
      <c r="J5" s="49">
        <f>IF($D$5&gt;0,I5/$D$5*100,"")</f>
        <v>2.4193548387096775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29</v>
      </c>
      <c r="J6" s="52">
        <f>IF($D$5&gt;0,I6/$D$5*100,"")</f>
        <v>11.693548387096774</v>
      </c>
      <c r="K6" s="37"/>
      <c r="M6" s="103" t="s">
        <v>207</v>
      </c>
      <c r="N6" s="104">
        <f>VLOOKUP($F$2*35-35+$G$2,'Data 2'!$A$7:$BJ$1126,6)</f>
        <v>29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60.887096774193552</v>
      </c>
      <c r="E7" s="35"/>
      <c r="F7" s="35"/>
      <c r="G7" s="35"/>
      <c r="H7" s="50" t="s">
        <v>65</v>
      </c>
      <c r="I7" s="51">
        <f>VLOOKUP($F$2*35-35+$G$2,'Data 2'!$A$7:$BJ$1126,7)</f>
        <v>23</v>
      </c>
      <c r="J7" s="52">
        <f>IF($D$5&gt;0,I7/$D$5*100,"")</f>
        <v>9.2741935483870961</v>
      </c>
      <c r="K7" s="37"/>
      <c r="M7" s="103" t="s">
        <v>189</v>
      </c>
      <c r="N7" s="104">
        <f>VLOOKUP($F$2*35-35+$G$2,'Data 2'!$A$7:$BJ$1126,7)</f>
        <v>23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39.112903225806448</v>
      </c>
      <c r="E8" s="35"/>
      <c r="F8" s="35"/>
      <c r="G8" s="35"/>
      <c r="H8" s="50" t="s">
        <v>159</v>
      </c>
      <c r="I8" s="51">
        <f>VLOOKUP($F$2*35-35+$G$2,'Data 2'!$A$7:$BJ$1126,8)</f>
        <v>177</v>
      </c>
      <c r="J8" s="52">
        <f>IF($D$5&gt;0,I8/$D$5*100,"")</f>
        <v>71.370967741935488</v>
      </c>
      <c r="K8" s="37"/>
      <c r="M8" s="103" t="s">
        <v>208</v>
      </c>
      <c r="N8" s="104">
        <f>VLOOKUP($F$2*35-35+$G$2,'Data 2'!$A$7:$BK$1126,63)</f>
        <v>23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15</v>
      </c>
      <c r="J9" s="56">
        <f>IF($D$5&gt;0,I9/$D$5*100,"")</f>
        <v>6.0483870967741939</v>
      </c>
      <c r="K9" s="37"/>
      <c r="M9" s="103" t="s">
        <v>69</v>
      </c>
      <c r="N9" s="104">
        <f>VLOOKUP($F$2*35-35+$G$2,'Data 2'!$A$7:$BJ$1126,9)</f>
        <v>15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11</v>
      </c>
      <c r="H12" s="59">
        <f>VLOOKUP($F$2*35-35+$G$2,'Data 2'!$A$7:$BJ$1126,12)</f>
        <v>7.9136690647482011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0</v>
      </c>
      <c r="H13" s="61">
        <f>VLOOKUP($F$2*35-35+$G$2,'Data 2'!$A$7:$BJ$1126,14)</f>
        <v>0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10</v>
      </c>
      <c r="H14" s="62">
        <f>VLOOKUP($F$2*35-35+$G$2,'Data 2'!$A$7:$BJ$1126,16)</f>
        <v>100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10.194174757281553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0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0</v>
      </c>
      <c r="I18" s="61">
        <f>VLOOKUP($F$2*35-35+$G$2,'Data 2'!$A$7:$BJ$1126,19)</f>
        <v>0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0</v>
      </c>
      <c r="I19" s="66">
        <f>VLOOKUP($F$2*35-35+$G$2,'Data 2'!$A$7:$BJ$1126,21)</f>
        <v>0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3</v>
      </c>
      <c r="I20" s="61">
        <f>VLOOKUP($F$2*35-35+$G$2,'Data 2'!$A$7:$BJ$1126,23)</f>
        <v>50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5</v>
      </c>
      <c r="I21" s="69">
        <f>VLOOKUP($F$2*35-35+$G$2,'Data 2'!$A$7:$BJ$1126,25)</f>
        <v>55.555555555555557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25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60.606060606060609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89.230769230769241</v>
      </c>
      <c r="G26" s="73">
        <f>VLOOKUP($F$2*35-35+$G$2,'Data 2'!$A$7:$BJ$1126,31)</f>
        <v>57.627118644067799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30.158730158730158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34.920634920634917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519.73684210526312</v>
      </c>
      <c r="G29" s="37"/>
      <c r="H29" s="37"/>
      <c r="I29" s="37"/>
      <c r="J29" s="70">
        <f>VLOOKUP($F$2*35-35+$G$2,'Data 2'!$A$7:$BJ$1126,28)</f>
        <v>21</v>
      </c>
      <c r="K29" s="73">
        <f>VLOOKUP($F$2*35-35+$G$2,'Data 2'!$A$7:$BJ$1126,29)</f>
        <v>14.189189189189189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25.925925925925924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23</v>
      </c>
      <c r="G33" s="49">
        <f t="shared" ref="G33:G38" si="0">F33/SUM(F$33:F$38)*100</f>
        <v>9.6638655462184886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86</v>
      </c>
      <c r="G34" s="79">
        <f t="shared" si="0"/>
        <v>36.134453781512605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7</v>
      </c>
      <c r="G35" s="79">
        <f t="shared" si="0"/>
        <v>2.9411764705882351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110</v>
      </c>
      <c r="G36" s="79">
        <f t="shared" si="0"/>
        <v>46.218487394957982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0</v>
      </c>
      <c r="G37" s="79">
        <f t="shared" si="0"/>
        <v>0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12</v>
      </c>
      <c r="G38" s="49">
        <f t="shared" si="0"/>
        <v>5.0420168067226889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1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34</v>
      </c>
      <c r="F41" s="59">
        <f>VLOOKUP($F$2*35-35+$G$2,'Data 2'!$A$7:$BJ$1126,45)</f>
        <v>13.877551020408163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3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0</v>
      </c>
      <c r="G44" s="73">
        <f>VLOOKUP($F$2*35-35+$G$2,'Data 2'!$A$7:$BJ$1126,53)</f>
        <v>0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0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11</v>
      </c>
      <c r="E50" s="79">
        <f>VLOOKUP($F$2*35-35+$G$2,'Data 2'!$A$7:$BJ$1126,56)</f>
        <v>4.5081967213114753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0</v>
      </c>
      <c r="E51" s="79">
        <f>VLOOKUP($F$2*35-35+$G$2,'Data 2'!$A$7:$BJ$1126,58)</f>
        <v>0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8</v>
      </c>
      <c r="E52" s="79">
        <f>VLOOKUP($F$2*35-35+$G$2,'Data 2'!$A$7:$BJ$1126,60)</f>
        <v>4.4943820224719104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0</v>
      </c>
      <c r="E53" s="79">
        <f>VLOOKUP($F$2*35-35+$G$2,'Data 2'!$A$7:$BJ$1126,62)</f>
        <v>0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000-000000000000}"/>
    <hyperlink ref="B5" location="'Front (2)'!C1" display="'Front (2)'!C1" xr:uid="{00000000-0004-0000-1000-000001000000}"/>
    <hyperlink ref="B6" location="'Front (3)'!C1" display="'Front (3)'!C1" xr:uid="{00000000-0004-0000-1000-000002000000}"/>
    <hyperlink ref="B7" location="'Front (4)'!C1" display="'Front (4)'!C1" xr:uid="{00000000-0004-0000-1000-000003000000}"/>
    <hyperlink ref="B8" location="'Front (5)'!C1" display="'Front (5)'!C1" xr:uid="{00000000-0004-0000-1000-000004000000}"/>
    <hyperlink ref="B9" location="'Front (6)'!C1" display="'Front (6)'!C1" xr:uid="{00000000-0004-0000-1000-000005000000}"/>
    <hyperlink ref="B10" location="'Front (7)'!C1" display="'Front (7)'!C1" xr:uid="{00000000-0004-0000-1000-000006000000}"/>
    <hyperlink ref="B11" location="'Front (8)'!C1" display="'Front (8)'!C1" xr:uid="{00000000-0004-0000-1000-000007000000}"/>
    <hyperlink ref="B12" location="'Front (9)'!C1" display="'Front (9)'!C1" xr:uid="{00000000-0004-0000-1000-000008000000}"/>
    <hyperlink ref="B13" location="'Front (10)'!C1" display="'Front (10)'!C1" xr:uid="{00000000-0004-0000-1000-000009000000}"/>
    <hyperlink ref="B14" location="'Front (11)'!C1" display="'Front (11)'!C1" xr:uid="{00000000-0004-0000-1000-00000A000000}"/>
    <hyperlink ref="B15" location="'Front (12)'!C1" display="'Front (12)'!C1" xr:uid="{00000000-0004-0000-1000-00000B000000}"/>
    <hyperlink ref="B16" location="'Front (13)'!C1" display="'Front (13)'!C1" xr:uid="{00000000-0004-0000-1000-00000C000000}"/>
    <hyperlink ref="B17" location="'Front (14)'!C1" display="'Front (14)'!C1" xr:uid="{00000000-0004-0000-1000-00000D000000}"/>
    <hyperlink ref="B18" location="'Front (15)'!C1" display="'Front (15)'!C1" xr:uid="{00000000-0004-0000-1000-00000E000000}"/>
    <hyperlink ref="B19" location="'Front (16)'!C1" display="'Front (16)'!C1" xr:uid="{00000000-0004-0000-1000-00000F000000}"/>
    <hyperlink ref="B20" location="'Front (17)'!C1" display="'Front (17)'!C1" xr:uid="{00000000-0004-0000-1000-000010000000}"/>
    <hyperlink ref="B21" location="'Front (18)'!C1" display="'Front (18)'!C1" xr:uid="{00000000-0004-0000-1000-000011000000}"/>
    <hyperlink ref="B22" location="'Front (19)'!C1" display="'Front (19)'!C1" xr:uid="{00000000-0004-0000-1000-000012000000}"/>
    <hyperlink ref="B23" location="'Front (20)'!C1" display="'Front (20)'!C1" xr:uid="{00000000-0004-0000-1000-000013000000}"/>
    <hyperlink ref="B24" location="'Front (21)'!C1" display="'Front (21)'!C1" xr:uid="{00000000-0004-0000-1000-000014000000}"/>
    <hyperlink ref="B25" location="'Front (22)'!C1" display="'Front (22)'!C1" xr:uid="{00000000-0004-0000-1000-000015000000}"/>
    <hyperlink ref="B26" location="'Front (23)'!C1" display="'Front (23)'!C1" xr:uid="{00000000-0004-0000-1000-000016000000}"/>
    <hyperlink ref="B27" location="'Front (24)'!C1" display="'Front (24)'!C1" xr:uid="{00000000-0004-0000-1000-000017000000}"/>
    <hyperlink ref="B28" location="'Front (25)'!C1" display="'Front (25)'!C1" xr:uid="{00000000-0004-0000-1000-000018000000}"/>
    <hyperlink ref="B29" location="'Front (26)'!C1" display="'Front (26)'!C1" xr:uid="{00000000-0004-0000-1000-000019000000}"/>
    <hyperlink ref="B30" location="'Front (27)'!C1" display="'Front (27)'!C1" xr:uid="{00000000-0004-0000-1000-00001A000000}"/>
    <hyperlink ref="B31" location="'Front (28)'!C1" display="'Front (28)'!C1" xr:uid="{00000000-0004-0000-1000-00001B000000}"/>
    <hyperlink ref="B32" location="'Front (29)'!C1" display="'Front (29)'!C1" xr:uid="{00000000-0004-0000-1000-00001C000000}"/>
    <hyperlink ref="B33" location="'Front (30)'!C1" display="'Front (30)'!C1" xr:uid="{00000000-0004-0000-1000-00001D000000}"/>
    <hyperlink ref="B34" location="'Front (31)'!C1" display="'Front (31)'!C1" xr:uid="{00000000-0004-0000-1000-00001E000000}"/>
    <hyperlink ref="B35" location="'Front (32)'!C1" display="'Front (32)'!C1" xr:uid="{00000000-0004-0000-1000-00001F000000}"/>
    <hyperlink ref="B36" location="'Front (33)'!C1" display="'Front (33)'!C1" xr:uid="{00000000-0004-0000-1000-000020000000}"/>
    <hyperlink ref="B37" location="'Front (34)'!C1" display="'Front (34)'!C1" xr:uid="{00000000-0004-0000-1000-000021000000}"/>
    <hyperlink ref="B1:B3" location="Frontpage!A1" display="PROFILES OF CULTURAL DIVERSITY_x000a_Social statistics about residents from major birthplaces, _x000a_in metropolitan municipalities" xr:uid="{00000000-0004-0000-1000-000022000000}"/>
    <hyperlink ref="L1:N4" location="Sheet1!A1" display="Sheet1!A1" xr:uid="{00000000-0004-0000-10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54"/>
  <sheetViews>
    <sheetView showGridLines="0" showRowColHeaders="0" zoomScale="95" zoomScaleNormal="95" workbookViewId="0">
      <selection activeCell="O11" sqref="O11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",B19)</f>
        <v>Residents of Hume who were born in Iran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16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844</v>
      </c>
      <c r="E5" s="35"/>
      <c r="F5" s="35"/>
      <c r="G5" s="47"/>
      <c r="H5" s="35" t="s">
        <v>157</v>
      </c>
      <c r="I5" s="48">
        <f>VLOOKUP($F$2*35-35+$G$2,'Data 2'!$A$7:$BJ$1126,5)</f>
        <v>34</v>
      </c>
      <c r="J5" s="49">
        <f>IF($D$5&gt;0,I5/$D$5*100,"")</f>
        <v>4.028436018957346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101</v>
      </c>
      <c r="J6" s="52">
        <f>IF($D$5&gt;0,I6/$D$5*100,"")</f>
        <v>11.966824644549764</v>
      </c>
      <c r="K6" s="37"/>
      <c r="M6" s="103" t="s">
        <v>207</v>
      </c>
      <c r="N6" s="104">
        <f>VLOOKUP($F$2*35-35+$G$2,'Data 2'!$A$7:$BJ$1126,6)</f>
        <v>101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41.824644549763036</v>
      </c>
      <c r="E7" s="35"/>
      <c r="F7" s="35"/>
      <c r="G7" s="35"/>
      <c r="H7" s="50" t="s">
        <v>65</v>
      </c>
      <c r="I7" s="51">
        <f>VLOOKUP($F$2*35-35+$G$2,'Data 2'!$A$7:$BJ$1126,7)</f>
        <v>124</v>
      </c>
      <c r="J7" s="52">
        <f>IF($D$5&gt;0,I7/$D$5*100,"")</f>
        <v>14.691943127962084</v>
      </c>
      <c r="K7" s="37"/>
      <c r="M7" s="103" t="s">
        <v>189</v>
      </c>
      <c r="N7" s="104">
        <f>VLOOKUP($F$2*35-35+$G$2,'Data 2'!$A$7:$BJ$1126,7)</f>
        <v>124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58.175355450236964</v>
      </c>
      <c r="E8" s="35"/>
      <c r="F8" s="35"/>
      <c r="G8" s="35"/>
      <c r="H8" s="50" t="s">
        <v>159</v>
      </c>
      <c r="I8" s="51">
        <f>VLOOKUP($F$2*35-35+$G$2,'Data 2'!$A$7:$BJ$1126,8)</f>
        <v>571</v>
      </c>
      <c r="J8" s="52">
        <f>IF($D$5&gt;0,I8/$D$5*100,"")</f>
        <v>67.654028436018947</v>
      </c>
      <c r="K8" s="37"/>
      <c r="M8" s="103" t="s">
        <v>208</v>
      </c>
      <c r="N8" s="104">
        <f>VLOOKUP($F$2*35-35+$G$2,'Data 2'!$A$7:$BK$1126,63)</f>
        <v>124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50</v>
      </c>
      <c r="J9" s="56">
        <f>IF($D$5&gt;0,I9/$D$5*100,"")</f>
        <v>5.9241706161137442</v>
      </c>
      <c r="K9" s="37"/>
      <c r="M9" s="103" t="s">
        <v>69</v>
      </c>
      <c r="N9" s="104">
        <f>VLOOKUP($F$2*35-35+$G$2,'Data 2'!$A$7:$BJ$1126,9)</f>
        <v>50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46</v>
      </c>
      <c r="H12" s="59">
        <f>VLOOKUP($F$2*35-35+$G$2,'Data 2'!$A$7:$BJ$1126,12)</f>
        <v>10.623556581986143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8</v>
      </c>
      <c r="H13" s="61">
        <f>VLOOKUP($F$2*35-35+$G$2,'Data 2'!$A$7:$BJ$1126,14)</f>
        <v>17.777777777777779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35</v>
      </c>
      <c r="H14" s="62">
        <f>VLOOKUP($F$2*35-35+$G$2,'Data 2'!$A$7:$BJ$1126,16)</f>
        <v>67.567567567567565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27.701674277016743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11</v>
      </c>
      <c r="I18" s="61">
        <f>VLOOKUP($F$2*35-35+$G$2,'Data 2'!$A$7:$BJ$1126,19)</f>
        <v>17.1875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0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18</v>
      </c>
      <c r="I19" s="66">
        <f>VLOOKUP($F$2*35-35+$G$2,'Data 2'!$A$7:$BJ$1126,21)</f>
        <v>43.902439024390247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10</v>
      </c>
      <c r="I20" s="61">
        <f>VLOOKUP($F$2*35-35+$G$2,'Data 2'!$A$7:$BJ$1126,23)</f>
        <v>50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31</v>
      </c>
      <c r="I21" s="69">
        <f>VLOOKUP($F$2*35-35+$G$2,'Data 2'!$A$7:$BJ$1126,25)</f>
        <v>49.206349206349202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17.346938775510203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19.132653061224488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39.335180055401665</v>
      </c>
      <c r="G26" s="73">
        <f>VLOOKUP($F$2*35-35+$G$2,'Data 2'!$A$7:$BJ$1126,31)</f>
        <v>31.100478468899524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44.651162790697676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23.720930232558139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313.33333333333331</v>
      </c>
      <c r="G29" s="37"/>
      <c r="H29" s="37"/>
      <c r="I29" s="37"/>
      <c r="J29" s="70">
        <f>VLOOKUP($F$2*35-35+$G$2,'Data 2'!$A$7:$BJ$1126,28)</f>
        <v>110</v>
      </c>
      <c r="K29" s="73">
        <f>VLOOKUP($F$2*35-35+$G$2,'Data 2'!$A$7:$BJ$1126,29)</f>
        <v>32.352941176470587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58.831341301460824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0</v>
      </c>
      <c r="G33" s="49">
        <f t="shared" ref="G33:G38" si="0">F33/SUM(F$33:F$38)*100</f>
        <v>0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235</v>
      </c>
      <c r="G34" s="79">
        <f t="shared" si="0"/>
        <v>31.543624161073826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352</v>
      </c>
      <c r="G36" s="79">
        <f t="shared" si="0"/>
        <v>47.24832214765101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13</v>
      </c>
      <c r="G37" s="79">
        <f t="shared" si="0"/>
        <v>1.7449664429530201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145</v>
      </c>
      <c r="G38" s="49">
        <f t="shared" si="0"/>
        <v>19.463087248322147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1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381</v>
      </c>
      <c r="F41" s="59">
        <f>VLOOKUP($F$2*35-35+$G$2,'Data 2'!$A$7:$BJ$1126,45)</f>
        <v>48.28897338403042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6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20</v>
      </c>
      <c r="G44" s="73">
        <f>VLOOKUP($F$2*35-35+$G$2,'Data 2'!$A$7:$BJ$1126,53)</f>
        <v>5.1282051282051277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5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228</v>
      </c>
      <c r="E50" s="79">
        <f>VLOOKUP($F$2*35-35+$G$2,'Data 2'!$A$7:$BJ$1126,56)</f>
        <v>28.7515762925599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7</v>
      </c>
      <c r="E51" s="79">
        <f>VLOOKUP($F$2*35-35+$G$2,'Data 2'!$A$7:$BJ$1126,58)</f>
        <v>5.9322033898305087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186</v>
      </c>
      <c r="E52" s="79">
        <f>VLOOKUP($F$2*35-35+$G$2,'Data 2'!$A$7:$BJ$1126,60)</f>
        <v>35.496183206106871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22</v>
      </c>
      <c r="E53" s="79">
        <f>VLOOKUP($F$2*35-35+$G$2,'Data 2'!$A$7:$BJ$1126,62)</f>
        <v>46.808510638297875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100-000000000000}"/>
    <hyperlink ref="B5" location="'Front (2)'!C1" display="'Front (2)'!C1" xr:uid="{00000000-0004-0000-1100-000001000000}"/>
    <hyperlink ref="B6" location="'Front (3)'!C1" display="'Front (3)'!C1" xr:uid="{00000000-0004-0000-1100-000002000000}"/>
    <hyperlink ref="B7" location="'Front (4)'!C1" display="'Front (4)'!C1" xr:uid="{00000000-0004-0000-1100-000003000000}"/>
    <hyperlink ref="B8" location="'Front (5)'!C1" display="'Front (5)'!C1" xr:uid="{00000000-0004-0000-1100-000004000000}"/>
    <hyperlink ref="B9" location="'Front (6)'!C1" display="'Front (6)'!C1" xr:uid="{00000000-0004-0000-1100-000005000000}"/>
    <hyperlink ref="B10" location="'Front (7)'!C1" display="'Front (7)'!C1" xr:uid="{00000000-0004-0000-1100-000006000000}"/>
    <hyperlink ref="B11" location="'Front (8)'!C1" display="'Front (8)'!C1" xr:uid="{00000000-0004-0000-1100-000007000000}"/>
    <hyperlink ref="B12" location="'Front (9)'!C1" display="'Front (9)'!C1" xr:uid="{00000000-0004-0000-1100-000008000000}"/>
    <hyperlink ref="B13" location="'Front (10)'!C1" display="'Front (10)'!C1" xr:uid="{00000000-0004-0000-1100-000009000000}"/>
    <hyperlink ref="B14" location="'Front (11)'!C1" display="'Front (11)'!C1" xr:uid="{00000000-0004-0000-1100-00000A000000}"/>
    <hyperlink ref="B15" location="'Front (12)'!C1" display="'Front (12)'!C1" xr:uid="{00000000-0004-0000-1100-00000B000000}"/>
    <hyperlink ref="B16" location="'Front (13)'!C1" display="'Front (13)'!C1" xr:uid="{00000000-0004-0000-1100-00000C000000}"/>
    <hyperlink ref="B17" location="'Front (14)'!C1" display="'Front (14)'!C1" xr:uid="{00000000-0004-0000-1100-00000D000000}"/>
    <hyperlink ref="B18" location="'Front (15)'!C1" display="'Front (15)'!C1" xr:uid="{00000000-0004-0000-1100-00000E000000}"/>
    <hyperlink ref="B19" location="'Front (16)'!C1" display="'Front (16)'!C1" xr:uid="{00000000-0004-0000-1100-00000F000000}"/>
    <hyperlink ref="B20" location="'Front (17)'!C1" display="'Front (17)'!C1" xr:uid="{00000000-0004-0000-1100-000010000000}"/>
    <hyperlink ref="B21" location="'Front (18)'!C1" display="'Front (18)'!C1" xr:uid="{00000000-0004-0000-1100-000011000000}"/>
    <hyperlink ref="B22" location="'Front (19)'!C1" display="'Front (19)'!C1" xr:uid="{00000000-0004-0000-1100-000012000000}"/>
    <hyperlink ref="B23" location="'Front (20)'!C1" display="'Front (20)'!C1" xr:uid="{00000000-0004-0000-1100-000013000000}"/>
    <hyperlink ref="B24" location="'Front (21)'!C1" display="'Front (21)'!C1" xr:uid="{00000000-0004-0000-1100-000014000000}"/>
    <hyperlink ref="B25" location="'Front (22)'!C1" display="'Front (22)'!C1" xr:uid="{00000000-0004-0000-1100-000015000000}"/>
    <hyperlink ref="B26" location="'Front (23)'!C1" display="'Front (23)'!C1" xr:uid="{00000000-0004-0000-1100-000016000000}"/>
    <hyperlink ref="B27" location="'Front (24)'!C1" display="'Front (24)'!C1" xr:uid="{00000000-0004-0000-1100-000017000000}"/>
    <hyperlink ref="B28" location="'Front (25)'!C1" display="'Front (25)'!C1" xr:uid="{00000000-0004-0000-1100-000018000000}"/>
    <hyperlink ref="B29" location="'Front (26)'!C1" display="'Front (26)'!C1" xr:uid="{00000000-0004-0000-1100-000019000000}"/>
    <hyperlink ref="B30" location="'Front (27)'!C1" display="'Front (27)'!C1" xr:uid="{00000000-0004-0000-1100-00001A000000}"/>
    <hyperlink ref="B31" location="'Front (28)'!C1" display="'Front (28)'!C1" xr:uid="{00000000-0004-0000-1100-00001B000000}"/>
    <hyperlink ref="B32" location="'Front (29)'!C1" display="'Front (29)'!C1" xr:uid="{00000000-0004-0000-1100-00001C000000}"/>
    <hyperlink ref="B33" location="'Front (30)'!C1" display="'Front (30)'!C1" xr:uid="{00000000-0004-0000-1100-00001D000000}"/>
    <hyperlink ref="B34" location="'Front (31)'!C1" display="'Front (31)'!C1" xr:uid="{00000000-0004-0000-1100-00001E000000}"/>
    <hyperlink ref="B35" location="'Front (32)'!C1" display="'Front (32)'!C1" xr:uid="{00000000-0004-0000-1100-00001F000000}"/>
    <hyperlink ref="B36" location="'Front (33)'!C1" display="'Front (33)'!C1" xr:uid="{00000000-0004-0000-1100-000020000000}"/>
    <hyperlink ref="B37" location="'Front (34)'!C1" display="'Front (34)'!C1" xr:uid="{00000000-0004-0000-1100-000021000000}"/>
    <hyperlink ref="B1:B3" location="Frontpage!A1" display="PROFILES OF CULTURAL DIVERSITY_x000a_Social statistics about residents from major birthplaces, _x000a_in metropolitan municipalities" xr:uid="{00000000-0004-0000-1100-000022000000}"/>
    <hyperlink ref="L1:N4" location="Sheet1!A1" display="Sheet1!A1" xr:uid="{00000000-0004-0000-11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54"/>
  <sheetViews>
    <sheetView showGridLines="0" showRowColHeaders="0" zoomScale="95" zoomScaleNormal="95" workbookViewId="0">
      <selection activeCell="B24" sqref="B24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",B20)</f>
        <v>Residents of Hume who were born in Iraq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17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10639</v>
      </c>
      <c r="E5" s="35"/>
      <c r="F5" s="35"/>
      <c r="G5" s="47"/>
      <c r="H5" s="35" t="s">
        <v>157</v>
      </c>
      <c r="I5" s="48">
        <f>VLOOKUP($F$2*35-35+$G$2,'Data 2'!$A$7:$BJ$1126,5)</f>
        <v>171</v>
      </c>
      <c r="J5" s="49">
        <f>IF($D$5&gt;0,I5/$D$5*100,"")</f>
        <v>1.6072939186013724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910</v>
      </c>
      <c r="J6" s="52">
        <f>IF($D$5&gt;0,I6/$D$5*100,"")</f>
        <v>8.5534354732587659</v>
      </c>
      <c r="K6" s="37"/>
      <c r="M6" s="103" t="s">
        <v>207</v>
      </c>
      <c r="N6" s="104">
        <f>VLOOKUP($F$2*35-35+$G$2,'Data 2'!$A$7:$BJ$1126,6)</f>
        <v>910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49.553529467055171</v>
      </c>
      <c r="E7" s="35"/>
      <c r="F7" s="35"/>
      <c r="G7" s="35"/>
      <c r="H7" s="50" t="s">
        <v>65</v>
      </c>
      <c r="I7" s="51">
        <f>VLOOKUP($F$2*35-35+$G$2,'Data 2'!$A$7:$BJ$1126,7)</f>
        <v>1533</v>
      </c>
      <c r="J7" s="52">
        <f>IF($D$5&gt;0,I7/$D$5*100,"")</f>
        <v>14.40924898956669</v>
      </c>
      <c r="K7" s="37"/>
      <c r="M7" s="103" t="s">
        <v>189</v>
      </c>
      <c r="N7" s="104">
        <f>VLOOKUP($F$2*35-35+$G$2,'Data 2'!$A$7:$BJ$1126,7)</f>
        <v>1533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50.446470532944829</v>
      </c>
      <c r="E8" s="35"/>
      <c r="F8" s="35"/>
      <c r="G8" s="35"/>
      <c r="H8" s="50" t="s">
        <v>159</v>
      </c>
      <c r="I8" s="51">
        <f>VLOOKUP($F$2*35-35+$G$2,'Data 2'!$A$7:$BJ$1126,8)</f>
        <v>7463</v>
      </c>
      <c r="J8" s="52">
        <f>IF($D$5&gt;0,I8/$D$5*100,"")</f>
        <v>70.147570260362812</v>
      </c>
      <c r="K8" s="37"/>
      <c r="M8" s="103" t="s">
        <v>208</v>
      </c>
      <c r="N8" s="104">
        <f>VLOOKUP($F$2*35-35+$G$2,'Data 2'!$A$7:$BK$1126,63)</f>
        <v>1533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739</v>
      </c>
      <c r="J9" s="56">
        <f>IF($D$5&gt;0,I9/$D$5*100,"")</f>
        <v>6.9461415546573928</v>
      </c>
      <c r="K9" s="37"/>
      <c r="M9" s="103" t="s">
        <v>69</v>
      </c>
      <c r="N9" s="104">
        <f>VLOOKUP($F$2*35-35+$G$2,'Data 2'!$A$7:$BJ$1126,9)</f>
        <v>739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386</v>
      </c>
      <c r="H12" s="59">
        <f>VLOOKUP($F$2*35-35+$G$2,'Data 2'!$A$7:$BJ$1126,12)</f>
        <v>8.4797891036906847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96</v>
      </c>
      <c r="H13" s="61">
        <f>VLOOKUP($F$2*35-35+$G$2,'Data 2'!$A$7:$BJ$1126,14)</f>
        <v>13.953488372093023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516</v>
      </c>
      <c r="H14" s="62">
        <f>VLOOKUP($F$2*35-35+$G$2,'Data 2'!$A$7:$BJ$1126,16)</f>
        <v>87.475538160469668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48.832876712328769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231</v>
      </c>
      <c r="I18" s="61">
        <f>VLOOKUP($F$2*35-35+$G$2,'Data 2'!$A$7:$BJ$1126,19)</f>
        <v>27.797833935018051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127</v>
      </c>
      <c r="I19" s="66">
        <f>VLOOKUP($F$2*35-35+$G$2,'Data 2'!$A$7:$BJ$1126,21)</f>
        <v>31.127450980392158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0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147</v>
      </c>
      <c r="I20" s="61">
        <f>VLOOKUP($F$2*35-35+$G$2,'Data 2'!$A$7:$BJ$1126,23)</f>
        <v>35.167464114832534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276</v>
      </c>
      <c r="I21" s="69">
        <f>VLOOKUP($F$2*35-35+$G$2,'Data 2'!$A$7:$BJ$1126,25)</f>
        <v>33.333333333333329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21.053837342497136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10.080183276059564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44.189153085760083</v>
      </c>
      <c r="G26" s="73">
        <f>VLOOKUP($F$2*35-35+$G$2,'Data 2'!$A$7:$BJ$1126,31)</f>
        <v>18.171806167400881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54.26737160120846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14.01057401812689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328.32630945213725</v>
      </c>
      <c r="G29" s="37"/>
      <c r="H29" s="37"/>
      <c r="I29" s="37"/>
      <c r="J29" s="70">
        <f>VLOOKUP($F$2*35-35+$G$2,'Data 2'!$A$7:$BJ$1126,28)</f>
        <v>522</v>
      </c>
      <c r="K29" s="73">
        <f>VLOOKUP($F$2*35-35+$G$2,'Data 2'!$A$7:$BJ$1126,29)</f>
        <v>15.938931297709924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45.237398849566155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4</v>
      </c>
      <c r="G33" s="49">
        <f t="shared" ref="G33:G38" si="0">F33/SUM(F$33:F$38)*100</f>
        <v>3.8303169587283345E-2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9005</v>
      </c>
      <c r="G34" s="79">
        <f t="shared" si="0"/>
        <v>86.23001053337164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1343</v>
      </c>
      <c r="G36" s="79">
        <f t="shared" si="0"/>
        <v>12.860289188930384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18</v>
      </c>
      <c r="G37" s="79">
        <f t="shared" si="0"/>
        <v>0.17236426314277506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73</v>
      </c>
      <c r="G38" s="49">
        <f t="shared" si="0"/>
        <v>0.69903284496792106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17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2742</v>
      </c>
      <c r="F41" s="59">
        <f>VLOOKUP($F$2*35-35+$G$2,'Data 2'!$A$7:$BJ$1126,45)</f>
        <v>26.337527615022573</v>
      </c>
      <c r="G41" s="37"/>
      <c r="H41" s="50" t="s">
        <v>100</v>
      </c>
      <c r="I41" s="50"/>
      <c r="J41" s="51">
        <f>VLOOKUP($F$2*35-35+$G$2,'Data 2'!$A$7:$BJ$1126,47)</f>
        <v>1574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1591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253</v>
      </c>
      <c r="G44" s="73">
        <f>VLOOKUP($F$2*35-35+$G$2,'Data 2'!$A$7:$BJ$1126,53)</f>
        <v>5.6650246305418719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28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3770</v>
      </c>
      <c r="E50" s="79">
        <f>VLOOKUP($F$2*35-35+$G$2,'Data 2'!$A$7:$BJ$1126,56)</f>
        <v>35.704138649493323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184</v>
      </c>
      <c r="E51" s="79">
        <f>VLOOKUP($F$2*35-35+$G$2,'Data 2'!$A$7:$BJ$1126,58)</f>
        <v>12.121212121212121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2788</v>
      </c>
      <c r="E52" s="79">
        <f>VLOOKUP($F$2*35-35+$G$2,'Data 2'!$A$7:$BJ$1126,60)</f>
        <v>37.675675675675677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611</v>
      </c>
      <c r="E53" s="79">
        <f>VLOOKUP($F$2*35-35+$G$2,'Data 2'!$A$7:$BJ$1126,62)</f>
        <v>82.679296346414077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200-000000000000}"/>
    <hyperlink ref="B5" location="'Front (2)'!C1" display="'Front (2)'!C1" xr:uid="{00000000-0004-0000-1200-000001000000}"/>
    <hyperlink ref="B6" location="'Front (3)'!C1" display="'Front (3)'!C1" xr:uid="{00000000-0004-0000-1200-000002000000}"/>
    <hyperlink ref="B7" location="'Front (4)'!C1" display="'Front (4)'!C1" xr:uid="{00000000-0004-0000-1200-000003000000}"/>
    <hyperlink ref="B8" location="'Front (5)'!C1" display="'Front (5)'!C1" xr:uid="{00000000-0004-0000-1200-000004000000}"/>
    <hyperlink ref="B9" location="'Front (6)'!C1" display="'Front (6)'!C1" xr:uid="{00000000-0004-0000-1200-000005000000}"/>
    <hyperlink ref="B10" location="'Front (7)'!C1" display="'Front (7)'!C1" xr:uid="{00000000-0004-0000-1200-000006000000}"/>
    <hyperlink ref="B11" location="'Front (8)'!C1" display="'Front (8)'!C1" xr:uid="{00000000-0004-0000-1200-000007000000}"/>
    <hyperlink ref="B12" location="'Front (9)'!C1" display="'Front (9)'!C1" xr:uid="{00000000-0004-0000-1200-000008000000}"/>
    <hyperlink ref="B13" location="'Front (10)'!C1" display="'Front (10)'!C1" xr:uid="{00000000-0004-0000-1200-000009000000}"/>
    <hyperlink ref="B14" location="'Front (11)'!C1" display="'Front (11)'!C1" xr:uid="{00000000-0004-0000-1200-00000A000000}"/>
    <hyperlink ref="B15" location="'Front (12)'!C1" display="'Front (12)'!C1" xr:uid="{00000000-0004-0000-1200-00000B000000}"/>
    <hyperlink ref="B16" location="'Front (13)'!C1" display="'Front (13)'!C1" xr:uid="{00000000-0004-0000-1200-00000C000000}"/>
    <hyperlink ref="B17" location="'Front (14)'!C1" display="'Front (14)'!C1" xr:uid="{00000000-0004-0000-1200-00000D000000}"/>
    <hyperlink ref="B18" location="'Front (15)'!C1" display="'Front (15)'!C1" xr:uid="{00000000-0004-0000-1200-00000E000000}"/>
    <hyperlink ref="B19" location="'Front (16)'!C1" display="'Front (16)'!C1" xr:uid="{00000000-0004-0000-1200-00000F000000}"/>
    <hyperlink ref="B20" location="'Front (17)'!C1" display="'Front (17)'!C1" xr:uid="{00000000-0004-0000-1200-000010000000}"/>
    <hyperlink ref="B21" location="'Front (18)'!C1" display="'Front (18)'!C1" xr:uid="{00000000-0004-0000-1200-000011000000}"/>
    <hyperlink ref="B22" location="'Front (19)'!C1" display="'Front (19)'!C1" xr:uid="{00000000-0004-0000-1200-000012000000}"/>
    <hyperlink ref="B23" location="'Front (20)'!C1" display="'Front (20)'!C1" xr:uid="{00000000-0004-0000-1200-000013000000}"/>
    <hyperlink ref="B24" location="'Front (21)'!C1" display="'Front (21)'!C1" xr:uid="{00000000-0004-0000-1200-000014000000}"/>
    <hyperlink ref="B25" location="'Front (22)'!C1" display="'Front (22)'!C1" xr:uid="{00000000-0004-0000-1200-000015000000}"/>
    <hyperlink ref="B26" location="'Front (23)'!C1" display="'Front (23)'!C1" xr:uid="{00000000-0004-0000-1200-000016000000}"/>
    <hyperlink ref="B27" location="'Front (24)'!C1" display="'Front (24)'!C1" xr:uid="{00000000-0004-0000-1200-000017000000}"/>
    <hyperlink ref="B28" location="'Front (25)'!C1" display="'Front (25)'!C1" xr:uid="{00000000-0004-0000-1200-000018000000}"/>
    <hyperlink ref="B29" location="'Front (26)'!C1" display="'Front (26)'!C1" xr:uid="{00000000-0004-0000-1200-000019000000}"/>
    <hyperlink ref="B30" location="'Front (27)'!C1" display="'Front (27)'!C1" xr:uid="{00000000-0004-0000-1200-00001A000000}"/>
    <hyperlink ref="B31" location="'Front (28)'!C1" display="'Front (28)'!C1" xr:uid="{00000000-0004-0000-1200-00001B000000}"/>
    <hyperlink ref="B32" location="'Front (29)'!C1" display="'Front (29)'!C1" xr:uid="{00000000-0004-0000-1200-00001C000000}"/>
    <hyperlink ref="B33" location="'Front (30)'!C1" display="'Front (30)'!C1" xr:uid="{00000000-0004-0000-1200-00001D000000}"/>
    <hyperlink ref="B34" location="'Front (31)'!C1" display="'Front (31)'!C1" xr:uid="{00000000-0004-0000-1200-00001E000000}"/>
    <hyperlink ref="B35" location="'Front (32)'!C1" display="'Front (32)'!C1" xr:uid="{00000000-0004-0000-1200-00001F000000}"/>
    <hyperlink ref="B36" location="'Front (33)'!C1" display="'Front (33)'!C1" xr:uid="{00000000-0004-0000-1200-000020000000}"/>
    <hyperlink ref="B37" location="'Front (34)'!C1" display="'Front (34)'!C1" xr:uid="{00000000-0004-0000-1200-000021000000}"/>
    <hyperlink ref="B1:B3" location="Frontpage!A1" display="PROFILES OF CULTURAL DIVERSITY_x000a_Social statistics about residents from major birthplaces, _x000a_in metropolitan municipalities" xr:uid="{00000000-0004-0000-1200-000022000000}"/>
    <hyperlink ref="L1:N4" location="Sheet1!A1" display="Sheet1!A1" xr:uid="{00000000-0004-0000-12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54"/>
  <sheetViews>
    <sheetView showGridLines="0" showRowColHeaders="0" zoomScale="95" zoomScaleNormal="95" workbookViewId="0">
      <selection activeCell="O11" sqref="O11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",B21)</f>
        <v>Residents of Hume who were born in Italy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18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3215</v>
      </c>
      <c r="E5" s="35"/>
      <c r="F5" s="35"/>
      <c r="G5" s="47"/>
      <c r="H5" s="35" t="s">
        <v>157</v>
      </c>
      <c r="I5" s="48">
        <f>VLOOKUP($F$2*35-35+$G$2,'Data 2'!$A$7:$BJ$1126,5)</f>
        <v>0</v>
      </c>
      <c r="J5" s="49">
        <f>IF($D$5&gt;0,I5/$D$5*100,"")</f>
        <v>0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12</v>
      </c>
      <c r="J6" s="52">
        <f>IF($D$5&gt;0,I6/$D$5*100,"")</f>
        <v>0.37325038880248834</v>
      </c>
      <c r="K6" s="37"/>
      <c r="M6" s="103" t="s">
        <v>207</v>
      </c>
      <c r="N6" s="104">
        <f>VLOOKUP($F$2*35-35+$G$2,'Data 2'!$A$7:$BJ$1126,6)</f>
        <v>12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47.838258164852256</v>
      </c>
      <c r="E7" s="35"/>
      <c r="F7" s="35"/>
      <c r="G7" s="35"/>
      <c r="H7" s="50" t="s">
        <v>65</v>
      </c>
      <c r="I7" s="51">
        <f>VLOOKUP($F$2*35-35+$G$2,'Data 2'!$A$7:$BJ$1126,7)</f>
        <v>30</v>
      </c>
      <c r="J7" s="52">
        <f>IF($D$5&gt;0,I7/$D$5*100,"")</f>
        <v>0.93312597200622094</v>
      </c>
      <c r="K7" s="37"/>
      <c r="M7" s="103" t="s">
        <v>189</v>
      </c>
      <c r="N7" s="104">
        <f>VLOOKUP($F$2*35-35+$G$2,'Data 2'!$A$7:$BJ$1126,7)</f>
        <v>30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52.161741835147744</v>
      </c>
      <c r="E8" s="35"/>
      <c r="F8" s="35"/>
      <c r="G8" s="35"/>
      <c r="H8" s="50" t="s">
        <v>159</v>
      </c>
      <c r="I8" s="51">
        <f>VLOOKUP($F$2*35-35+$G$2,'Data 2'!$A$7:$BJ$1126,8)</f>
        <v>1296</v>
      </c>
      <c r="J8" s="52">
        <f>IF($D$5&gt;0,I8/$D$5*100,"")</f>
        <v>40.311041990668741</v>
      </c>
      <c r="K8" s="37"/>
      <c r="M8" s="103" t="s">
        <v>208</v>
      </c>
      <c r="N8" s="104">
        <f>VLOOKUP($F$2*35-35+$G$2,'Data 2'!$A$7:$BK$1126,63)</f>
        <v>30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1882</v>
      </c>
      <c r="J9" s="56">
        <f>IF($D$5&gt;0,I9/$D$5*100,"")</f>
        <v>58.538102643856917</v>
      </c>
      <c r="K9" s="37"/>
      <c r="M9" s="103" t="s">
        <v>69</v>
      </c>
      <c r="N9" s="104">
        <f>VLOOKUP($F$2*35-35+$G$2,'Data 2'!$A$7:$BJ$1126,9)</f>
        <v>1882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7</v>
      </c>
      <c r="H12" s="59">
        <f>VLOOKUP($F$2*35-35+$G$2,'Data 2'!$A$7:$BJ$1126,12)</f>
        <v>5.9322033898305087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0</v>
      </c>
      <c r="H13" s="61">
        <f>VLOOKUP($F$2*35-35+$G$2,'Data 2'!$A$7:$BJ$1126,14)</f>
        <v>0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201</v>
      </c>
      <c r="H14" s="62">
        <f>VLOOKUP($F$2*35-35+$G$2,'Data 2'!$A$7:$BJ$1126,16)</f>
        <v>67.307692307692307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71.170282708744253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0</v>
      </c>
      <c r="I18" s="61">
        <f>VLOOKUP($F$2*35-35+$G$2,'Data 2'!$A$7:$BJ$1126,19)</f>
        <v>0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5</v>
      </c>
      <c r="I19" s="66">
        <f>VLOOKUP($F$2*35-35+$G$2,'Data 2'!$A$7:$BJ$1126,21)</f>
        <v>62.5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0</v>
      </c>
      <c r="I20" s="61">
        <f>VLOOKUP($F$2*35-35+$G$2,'Data 2'!$A$7:$BJ$1126,23)</f>
        <v>0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0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5</v>
      </c>
      <c r="I21" s="69">
        <f>VLOOKUP($F$2*35-35+$G$2,'Data 2'!$A$7:$BJ$1126,25)</f>
        <v>50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44.642857142857146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15.178571428571427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73.841554559043345</v>
      </c>
      <c r="G26" s="73">
        <f>VLOOKUP($F$2*35-35+$G$2,'Data 2'!$A$7:$BJ$1126,31)</f>
        <v>53.44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42.839805825242713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19.053398058252426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414.56521739130437</v>
      </c>
      <c r="G29" s="37"/>
      <c r="H29" s="37"/>
      <c r="I29" s="37"/>
      <c r="J29" s="70">
        <f>VLOOKUP($F$2*35-35+$G$2,'Data 2'!$A$7:$BJ$1126,28)</f>
        <v>41</v>
      </c>
      <c r="K29" s="73">
        <f>VLOOKUP($F$2*35-35+$G$2,'Data 2'!$A$7:$BJ$1126,29)</f>
        <v>4.6485260770975056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6.9462647444298824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4</v>
      </c>
      <c r="G33" s="49">
        <f t="shared" ref="G33:G38" si="0">F33/SUM(F$33:F$38)*100</f>
        <v>0.12845215157353884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2979</v>
      </c>
      <c r="G34" s="79">
        <f t="shared" si="0"/>
        <v>95.664739884393072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5</v>
      </c>
      <c r="G36" s="79">
        <f t="shared" si="0"/>
        <v>0.16056518946692355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6</v>
      </c>
      <c r="G37" s="79">
        <f t="shared" si="0"/>
        <v>0.19267822736030829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120</v>
      </c>
      <c r="G38" s="49">
        <f t="shared" si="0"/>
        <v>3.8535645472061653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1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39</v>
      </c>
      <c r="F41" s="59">
        <f>VLOOKUP($F$2*35-35+$G$2,'Data 2'!$A$7:$BJ$1126,45)</f>
        <v>1.2666450146151347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1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0</v>
      </c>
      <c r="G44" s="73">
        <f>VLOOKUP($F$2*35-35+$G$2,'Data 2'!$A$7:$BJ$1126,53)</f>
        <v>0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288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523</v>
      </c>
      <c r="E50" s="79">
        <f>VLOOKUP($F$2*35-35+$G$2,'Data 2'!$A$7:$BJ$1126,56)</f>
        <v>16.488020176544765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0</v>
      </c>
      <c r="E51" s="79">
        <f>VLOOKUP($F$2*35-35+$G$2,'Data 2'!$A$7:$BJ$1126,58)</f>
        <v>0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54</v>
      </c>
      <c r="E52" s="79">
        <f>VLOOKUP($F$2*35-35+$G$2,'Data 2'!$A$7:$BJ$1126,60)</f>
        <v>4.1925465838509322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466</v>
      </c>
      <c r="E53" s="79">
        <f>VLOOKUP($F$2*35-35+$G$2,'Data 2'!$A$7:$BJ$1126,62)</f>
        <v>25.243770314192847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300-000000000000}"/>
    <hyperlink ref="B5" location="'Front (2)'!C1" display="'Front (2)'!C1" xr:uid="{00000000-0004-0000-1300-000001000000}"/>
    <hyperlink ref="B6" location="'Front (3)'!C1" display="'Front (3)'!C1" xr:uid="{00000000-0004-0000-1300-000002000000}"/>
    <hyperlink ref="B7" location="'Front (4)'!C1" display="'Front (4)'!C1" xr:uid="{00000000-0004-0000-1300-000003000000}"/>
    <hyperlink ref="B8" location="'Front (5)'!C1" display="'Front (5)'!C1" xr:uid="{00000000-0004-0000-1300-000004000000}"/>
    <hyperlink ref="B9" location="'Front (6)'!C1" display="'Front (6)'!C1" xr:uid="{00000000-0004-0000-1300-000005000000}"/>
    <hyperlink ref="B10" location="'Front (7)'!C1" display="'Front (7)'!C1" xr:uid="{00000000-0004-0000-1300-000006000000}"/>
    <hyperlink ref="B11" location="'Front (8)'!C1" display="'Front (8)'!C1" xr:uid="{00000000-0004-0000-1300-000007000000}"/>
    <hyperlink ref="B12" location="'Front (9)'!C1" display="'Front (9)'!C1" xr:uid="{00000000-0004-0000-1300-000008000000}"/>
    <hyperlink ref="B13" location="'Front (10)'!C1" display="'Front (10)'!C1" xr:uid="{00000000-0004-0000-1300-000009000000}"/>
    <hyperlink ref="B14" location="'Front (11)'!C1" display="'Front (11)'!C1" xr:uid="{00000000-0004-0000-1300-00000A000000}"/>
    <hyperlink ref="B15" location="'Front (12)'!C1" display="'Front (12)'!C1" xr:uid="{00000000-0004-0000-1300-00000B000000}"/>
    <hyperlink ref="B16" location="'Front (13)'!C1" display="'Front (13)'!C1" xr:uid="{00000000-0004-0000-1300-00000C000000}"/>
    <hyperlink ref="B17" location="'Front (14)'!C1" display="'Front (14)'!C1" xr:uid="{00000000-0004-0000-1300-00000D000000}"/>
    <hyperlink ref="B18" location="'Front (15)'!C1" display="'Front (15)'!C1" xr:uid="{00000000-0004-0000-1300-00000E000000}"/>
    <hyperlink ref="B19" location="'Front (16)'!C1" display="'Front (16)'!C1" xr:uid="{00000000-0004-0000-1300-00000F000000}"/>
    <hyperlink ref="B20" location="'Front (17)'!C1" display="'Front (17)'!C1" xr:uid="{00000000-0004-0000-1300-000010000000}"/>
    <hyperlink ref="B21" location="'Front (18)'!C1" display="'Front (18)'!C1" xr:uid="{00000000-0004-0000-1300-000011000000}"/>
    <hyperlink ref="B22" location="'Front (19)'!C1" display="'Front (19)'!C1" xr:uid="{00000000-0004-0000-1300-000012000000}"/>
    <hyperlink ref="B23" location="'Front (20)'!C1" display="'Front (20)'!C1" xr:uid="{00000000-0004-0000-1300-000013000000}"/>
    <hyperlink ref="B24" location="'Front (21)'!C1" display="'Front (21)'!C1" xr:uid="{00000000-0004-0000-1300-000014000000}"/>
    <hyperlink ref="B25" location="'Front (22)'!C1" display="'Front (22)'!C1" xr:uid="{00000000-0004-0000-1300-000015000000}"/>
    <hyperlink ref="B26" location="'Front (23)'!C1" display="'Front (23)'!C1" xr:uid="{00000000-0004-0000-1300-000016000000}"/>
    <hyperlink ref="B27" location="'Front (24)'!C1" display="'Front (24)'!C1" xr:uid="{00000000-0004-0000-1300-000017000000}"/>
    <hyperlink ref="B28" location="'Front (25)'!C1" display="'Front (25)'!C1" xr:uid="{00000000-0004-0000-1300-000018000000}"/>
    <hyperlink ref="B29" location="'Front (26)'!C1" display="'Front (26)'!C1" xr:uid="{00000000-0004-0000-1300-000019000000}"/>
    <hyperlink ref="B30" location="'Front (27)'!C1" display="'Front (27)'!C1" xr:uid="{00000000-0004-0000-1300-00001A000000}"/>
    <hyperlink ref="B31" location="'Front (28)'!C1" display="'Front (28)'!C1" xr:uid="{00000000-0004-0000-1300-00001B000000}"/>
    <hyperlink ref="B32" location="'Front (29)'!C1" display="'Front (29)'!C1" xr:uid="{00000000-0004-0000-1300-00001C000000}"/>
    <hyperlink ref="B33" location="'Front (30)'!C1" display="'Front (30)'!C1" xr:uid="{00000000-0004-0000-1300-00001D000000}"/>
    <hyperlink ref="B34" location="'Front (31)'!C1" display="'Front (31)'!C1" xr:uid="{00000000-0004-0000-1300-00001E000000}"/>
    <hyperlink ref="B35" location="'Front (32)'!C1" display="'Front (32)'!C1" xr:uid="{00000000-0004-0000-1300-00001F000000}"/>
    <hyperlink ref="B36" location="'Front (33)'!C1" display="'Front (33)'!C1" xr:uid="{00000000-0004-0000-1300-000020000000}"/>
    <hyperlink ref="B37" location="'Front (34)'!C1" display="'Front (34)'!C1" xr:uid="{00000000-0004-0000-1300-000021000000}"/>
    <hyperlink ref="B1:B3" location="Frontpage!A1" display="PROFILES OF CULTURAL DIVERSITY_x000a_Social statistics about residents from major birthplaces, _x000a_in metropolitan municipalities" xr:uid="{00000000-0004-0000-1300-000022000000}"/>
    <hyperlink ref="L1:N4" location="Sheet1!A1" display="Sheet1!A1" xr:uid="{00000000-0004-0000-1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54"/>
  <sheetViews>
    <sheetView showGridLines="0" showRowColHeaders="0" zoomScale="95" zoomScaleNormal="95" workbookViewId="0">
      <selection activeCell="O11" sqref="O11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",B22)</f>
        <v>Residents of Hume who were born in Korea, South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19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90</v>
      </c>
      <c r="E5" s="35"/>
      <c r="F5" s="35"/>
      <c r="G5" s="47"/>
      <c r="H5" s="35" t="s">
        <v>157</v>
      </c>
      <c r="I5" s="48">
        <f>VLOOKUP($F$2*35-35+$G$2,'Data 2'!$A$7:$BJ$1126,5)</f>
        <v>0</v>
      </c>
      <c r="J5" s="49">
        <f>IF($D$5&gt;0,I5/$D$5*100,"")</f>
        <v>0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7</v>
      </c>
      <c r="J6" s="52">
        <f>IF($D$5&gt;0,I6/$D$5*100,"")</f>
        <v>7.7777777777777777</v>
      </c>
      <c r="K6" s="37"/>
      <c r="M6" s="103" t="s">
        <v>207</v>
      </c>
      <c r="N6" s="104">
        <f>VLOOKUP($F$2*35-35+$G$2,'Data 2'!$A$7:$BJ$1126,6)</f>
        <v>7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52.222222222222229</v>
      </c>
      <c r="E7" s="35"/>
      <c r="F7" s="35"/>
      <c r="G7" s="35"/>
      <c r="H7" s="50" t="s">
        <v>65</v>
      </c>
      <c r="I7" s="51">
        <f>VLOOKUP($F$2*35-35+$G$2,'Data 2'!$A$7:$BJ$1126,7)</f>
        <v>13</v>
      </c>
      <c r="J7" s="52">
        <f>IF($D$5&gt;0,I7/$D$5*100,"")</f>
        <v>14.444444444444443</v>
      </c>
      <c r="K7" s="37"/>
      <c r="M7" s="103" t="s">
        <v>189</v>
      </c>
      <c r="N7" s="104">
        <f>VLOOKUP($F$2*35-35+$G$2,'Data 2'!$A$7:$BJ$1126,7)</f>
        <v>13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47.777777777777771</v>
      </c>
      <c r="E8" s="35"/>
      <c r="F8" s="35"/>
      <c r="G8" s="35"/>
      <c r="H8" s="50" t="s">
        <v>159</v>
      </c>
      <c r="I8" s="51">
        <f>VLOOKUP($F$2*35-35+$G$2,'Data 2'!$A$7:$BJ$1126,8)</f>
        <v>65</v>
      </c>
      <c r="J8" s="52">
        <f>IF($D$5&gt;0,I8/$D$5*100,"")</f>
        <v>72.222222222222214</v>
      </c>
      <c r="K8" s="37"/>
      <c r="M8" s="103" t="s">
        <v>208</v>
      </c>
      <c r="N8" s="104">
        <f>VLOOKUP($F$2*35-35+$G$2,'Data 2'!$A$7:$BK$1126,63)</f>
        <v>13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4</v>
      </c>
      <c r="J9" s="56">
        <f>IF($D$5&gt;0,I9/$D$5*100,"")</f>
        <v>4.4444444444444446</v>
      </c>
      <c r="K9" s="37"/>
      <c r="M9" s="103" t="s">
        <v>69</v>
      </c>
      <c r="N9" s="104">
        <f>VLOOKUP($F$2*35-35+$G$2,'Data 2'!$A$7:$BJ$1126,9)</f>
        <v>4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0</v>
      </c>
      <c r="H12" s="59">
        <f>VLOOKUP($F$2*35-35+$G$2,'Data 2'!$A$7:$BJ$1126,12)</f>
        <v>0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0</v>
      </c>
      <c r="H13" s="61">
        <f>VLOOKUP($F$2*35-35+$G$2,'Data 2'!$A$7:$BJ$1126,14)</f>
        <v>0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0</v>
      </c>
      <c r="H14" s="62">
        <f>VLOOKUP($F$2*35-35+$G$2,'Data 2'!$A$7:$BJ$1126,16)</f>
        <v>0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0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0</v>
      </c>
      <c r="I18" s="61">
        <f>VLOOKUP($F$2*35-35+$G$2,'Data 2'!$A$7:$BJ$1126,19)</f>
        <v>0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0</v>
      </c>
      <c r="I19" s="66">
        <f>VLOOKUP($F$2*35-35+$G$2,'Data 2'!$A$7:$BJ$1126,21)</f>
        <v>0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0</v>
      </c>
      <c r="I20" s="61">
        <f>VLOOKUP($F$2*35-35+$G$2,'Data 2'!$A$7:$BJ$1126,23)</f>
        <v>0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0</v>
      </c>
      <c r="I21" s="69">
        <f>VLOOKUP($F$2*35-35+$G$2,'Data 2'!$A$7:$BJ$1126,25)</f>
        <v>0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0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38.775510204081634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51.020408163265309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76.923076923076934</v>
      </c>
      <c r="G26" s="73">
        <f>VLOOKUP($F$2*35-35+$G$2,'Data 2'!$A$7:$BJ$1126,31)</f>
        <v>45.714285714285715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51.219512195121951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26.829268292682929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625</v>
      </c>
      <c r="G29" s="37"/>
      <c r="H29" s="37"/>
      <c r="I29" s="37"/>
      <c r="J29" s="70">
        <f>VLOOKUP($F$2*35-35+$G$2,'Data 2'!$A$7:$BJ$1126,28)</f>
        <v>3</v>
      </c>
      <c r="K29" s="73">
        <f>VLOOKUP($F$2*35-35+$G$2,'Data 2'!$A$7:$BJ$1126,29)</f>
        <v>6.25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15.068493150684931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6</v>
      </c>
      <c r="G33" s="49">
        <f t="shared" ref="G33:G38" si="0">F33/SUM(F$33:F$38)*100</f>
        <v>8.1081081081081088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34</v>
      </c>
      <c r="G34" s="79">
        <f t="shared" si="0"/>
        <v>45.945945945945951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0</v>
      </c>
      <c r="G36" s="79">
        <f t="shared" si="0"/>
        <v>0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0</v>
      </c>
      <c r="G37" s="79">
        <f t="shared" si="0"/>
        <v>0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34</v>
      </c>
      <c r="G38" s="49">
        <f t="shared" si="0"/>
        <v>45.945945945945951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1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18</v>
      </c>
      <c r="F41" s="59">
        <f>VLOOKUP($F$2*35-35+$G$2,'Data 2'!$A$7:$BJ$1126,45)</f>
        <v>22.784810126582279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1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0</v>
      </c>
      <c r="G44" s="73">
        <f>VLOOKUP($F$2*35-35+$G$2,'Data 2'!$A$7:$BJ$1126,53)</f>
        <v>0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0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10</v>
      </c>
      <c r="E50" s="79">
        <f>VLOOKUP($F$2*35-35+$G$2,'Data 2'!$A$7:$BJ$1126,56)</f>
        <v>12.345679012345679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0</v>
      </c>
      <c r="E51" s="79">
        <f>VLOOKUP($F$2*35-35+$G$2,'Data 2'!$A$7:$BJ$1126,58)</f>
        <v>0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14</v>
      </c>
      <c r="E52" s="79">
        <f>VLOOKUP($F$2*35-35+$G$2,'Data 2'!$A$7:$BJ$1126,60)</f>
        <v>22.222222222222221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3</v>
      </c>
      <c r="E53" s="79">
        <f>VLOOKUP($F$2*35-35+$G$2,'Data 2'!$A$7:$BJ$1126,62)</f>
        <v>50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400-000000000000}"/>
    <hyperlink ref="B5" location="'Front (2)'!C1" display="'Front (2)'!C1" xr:uid="{00000000-0004-0000-1400-000001000000}"/>
    <hyperlink ref="B6" location="'Front (3)'!C1" display="'Front (3)'!C1" xr:uid="{00000000-0004-0000-1400-000002000000}"/>
    <hyperlink ref="B7" location="'Front (4)'!C1" display="'Front (4)'!C1" xr:uid="{00000000-0004-0000-1400-000003000000}"/>
    <hyperlink ref="B8" location="'Front (5)'!C1" display="'Front (5)'!C1" xr:uid="{00000000-0004-0000-1400-000004000000}"/>
    <hyperlink ref="B9" location="'Front (6)'!C1" display="'Front (6)'!C1" xr:uid="{00000000-0004-0000-1400-000005000000}"/>
    <hyperlink ref="B10" location="'Front (7)'!C1" display="'Front (7)'!C1" xr:uid="{00000000-0004-0000-1400-000006000000}"/>
    <hyperlink ref="B11" location="'Front (8)'!C1" display="'Front (8)'!C1" xr:uid="{00000000-0004-0000-1400-000007000000}"/>
    <hyperlink ref="B12" location="'Front (9)'!C1" display="'Front (9)'!C1" xr:uid="{00000000-0004-0000-1400-000008000000}"/>
    <hyperlink ref="B13" location="'Front (10)'!C1" display="'Front (10)'!C1" xr:uid="{00000000-0004-0000-1400-000009000000}"/>
    <hyperlink ref="B14" location="'Front (11)'!C1" display="'Front (11)'!C1" xr:uid="{00000000-0004-0000-1400-00000A000000}"/>
    <hyperlink ref="B15" location="'Front (12)'!C1" display="'Front (12)'!C1" xr:uid="{00000000-0004-0000-1400-00000B000000}"/>
    <hyperlink ref="B16" location="'Front (13)'!C1" display="'Front (13)'!C1" xr:uid="{00000000-0004-0000-1400-00000C000000}"/>
    <hyperlink ref="B17" location="'Front (14)'!C1" display="'Front (14)'!C1" xr:uid="{00000000-0004-0000-1400-00000D000000}"/>
    <hyperlink ref="B18" location="'Front (15)'!C1" display="'Front (15)'!C1" xr:uid="{00000000-0004-0000-1400-00000E000000}"/>
    <hyperlink ref="B19" location="'Front (16)'!C1" display="'Front (16)'!C1" xr:uid="{00000000-0004-0000-1400-00000F000000}"/>
    <hyperlink ref="B20" location="'Front (17)'!C1" display="'Front (17)'!C1" xr:uid="{00000000-0004-0000-1400-000010000000}"/>
    <hyperlink ref="B21" location="'Front (18)'!C1" display="'Front (18)'!C1" xr:uid="{00000000-0004-0000-1400-000011000000}"/>
    <hyperlink ref="B22" location="'Front (19)'!C1" display="'Front (19)'!C1" xr:uid="{00000000-0004-0000-1400-000012000000}"/>
    <hyperlink ref="B23" location="'Front (20)'!C1" display="'Front (20)'!C1" xr:uid="{00000000-0004-0000-1400-000013000000}"/>
    <hyperlink ref="B24" location="'Front (21)'!C1" display="'Front (21)'!C1" xr:uid="{00000000-0004-0000-1400-000014000000}"/>
    <hyperlink ref="B25" location="'Front (22)'!C1" display="'Front (22)'!C1" xr:uid="{00000000-0004-0000-1400-000015000000}"/>
    <hyperlink ref="B26" location="'Front (23)'!C1" display="'Front (23)'!C1" xr:uid="{00000000-0004-0000-1400-000016000000}"/>
    <hyperlink ref="B27" location="'Front (24)'!C1" display="'Front (24)'!C1" xr:uid="{00000000-0004-0000-1400-000017000000}"/>
    <hyperlink ref="B28" location="'Front (25)'!C1" display="'Front (25)'!C1" xr:uid="{00000000-0004-0000-1400-000018000000}"/>
    <hyperlink ref="B29" location="'Front (26)'!C1" display="'Front (26)'!C1" xr:uid="{00000000-0004-0000-1400-000019000000}"/>
    <hyperlink ref="B30" location="'Front (27)'!C1" display="'Front (27)'!C1" xr:uid="{00000000-0004-0000-1400-00001A000000}"/>
    <hyperlink ref="B31" location="'Front (28)'!C1" display="'Front (28)'!C1" xr:uid="{00000000-0004-0000-1400-00001B000000}"/>
    <hyperlink ref="B32" location="'Front (29)'!C1" display="'Front (29)'!C1" xr:uid="{00000000-0004-0000-1400-00001C000000}"/>
    <hyperlink ref="B33" location="'Front (30)'!C1" display="'Front (30)'!C1" xr:uid="{00000000-0004-0000-1400-00001D000000}"/>
    <hyperlink ref="B34" location="'Front (31)'!C1" display="'Front (31)'!C1" xr:uid="{00000000-0004-0000-1400-00001E000000}"/>
    <hyperlink ref="B35" location="'Front (32)'!C1" display="'Front (32)'!C1" xr:uid="{00000000-0004-0000-1400-00001F000000}"/>
    <hyperlink ref="B36" location="'Front (33)'!C1" display="'Front (33)'!C1" xr:uid="{00000000-0004-0000-1400-000020000000}"/>
    <hyperlink ref="B37" location="'Front (34)'!C1" display="'Front (34)'!C1" xr:uid="{00000000-0004-0000-1400-000021000000}"/>
    <hyperlink ref="B1:B3" location="Frontpage!A1" display="PROFILES OF CULTURAL DIVERSITY_x000a_Social statistics about residents from major birthplaces, _x000a_in metropolitan municipalities" xr:uid="{00000000-0004-0000-1400-000022000000}"/>
    <hyperlink ref="L1:N4" location="Sheet1!A1" display="Sheet1!A1" xr:uid="{00000000-0004-0000-14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54"/>
  <sheetViews>
    <sheetView showGridLines="0" showRowColHeaders="0" zoomScale="95" zoomScaleNormal="95" workbookViewId="0">
      <selection activeCell="O11" sqref="O11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",B23)</f>
        <v>Residents of Hume who were born in Lebanon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20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3470</v>
      </c>
      <c r="E5" s="35"/>
      <c r="F5" s="35"/>
      <c r="G5" s="47"/>
      <c r="H5" s="35" t="s">
        <v>157</v>
      </c>
      <c r="I5" s="48">
        <f>VLOOKUP($F$2*35-35+$G$2,'Data 2'!$A$7:$BJ$1126,5)</f>
        <v>50</v>
      </c>
      <c r="J5" s="49">
        <f>IF($D$5&gt;0,I5/$D$5*100,"")</f>
        <v>1.4409221902017291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129</v>
      </c>
      <c r="J6" s="52">
        <f>IF($D$5&gt;0,I6/$D$5*100,"")</f>
        <v>3.717579250720461</v>
      </c>
      <c r="K6" s="37"/>
      <c r="M6" s="103" t="s">
        <v>207</v>
      </c>
      <c r="N6" s="104">
        <f>VLOOKUP($F$2*35-35+$G$2,'Data 2'!$A$7:$BJ$1126,6)</f>
        <v>129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47.550432276657062</v>
      </c>
      <c r="E7" s="35"/>
      <c r="F7" s="35"/>
      <c r="G7" s="35"/>
      <c r="H7" s="50" t="s">
        <v>65</v>
      </c>
      <c r="I7" s="51">
        <f>VLOOKUP($F$2*35-35+$G$2,'Data 2'!$A$7:$BJ$1126,7)</f>
        <v>204</v>
      </c>
      <c r="J7" s="52">
        <f>IF($D$5&gt;0,I7/$D$5*100,"")</f>
        <v>5.8789625360230549</v>
      </c>
      <c r="K7" s="37"/>
      <c r="M7" s="103" t="s">
        <v>189</v>
      </c>
      <c r="N7" s="104">
        <f>VLOOKUP($F$2*35-35+$G$2,'Data 2'!$A$7:$BJ$1126,7)</f>
        <v>204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52.449567723342938</v>
      </c>
      <c r="E8" s="35"/>
      <c r="F8" s="35"/>
      <c r="G8" s="35"/>
      <c r="H8" s="50" t="s">
        <v>159</v>
      </c>
      <c r="I8" s="51">
        <f>VLOOKUP($F$2*35-35+$G$2,'Data 2'!$A$7:$BJ$1126,8)</f>
        <v>2749</v>
      </c>
      <c r="J8" s="52">
        <f>IF($D$5&gt;0,I8/$D$5*100,"")</f>
        <v>79.221902017291072</v>
      </c>
      <c r="K8" s="37"/>
      <c r="M8" s="103" t="s">
        <v>208</v>
      </c>
      <c r="N8" s="104">
        <f>VLOOKUP($F$2*35-35+$G$2,'Data 2'!$A$7:$BK$1126,63)</f>
        <v>204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385</v>
      </c>
      <c r="J9" s="56">
        <f>IF($D$5&gt;0,I9/$D$5*100,"")</f>
        <v>11.095100864553315</v>
      </c>
      <c r="K9" s="37"/>
      <c r="M9" s="103" t="s">
        <v>69</v>
      </c>
      <c r="N9" s="104">
        <f>VLOOKUP($F$2*35-35+$G$2,'Data 2'!$A$7:$BJ$1126,9)</f>
        <v>385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196</v>
      </c>
      <c r="H12" s="59">
        <f>VLOOKUP($F$2*35-35+$G$2,'Data 2'!$A$7:$BJ$1126,12)</f>
        <v>13.970064148253741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47</v>
      </c>
      <c r="H13" s="61">
        <f>VLOOKUP($F$2*35-35+$G$2,'Data 2'!$A$7:$BJ$1126,14)</f>
        <v>45.631067961165051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325</v>
      </c>
      <c r="H14" s="62">
        <f>VLOOKUP($F$2*35-35+$G$2,'Data 2'!$A$7:$BJ$1126,16)</f>
        <v>85.18518518518519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51.398601398601393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33</v>
      </c>
      <c r="I18" s="61">
        <f>VLOOKUP($F$2*35-35+$G$2,'Data 2'!$A$7:$BJ$1126,19)</f>
        <v>28.947368421052634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15</v>
      </c>
      <c r="I19" s="66">
        <f>VLOOKUP($F$2*35-35+$G$2,'Data 2'!$A$7:$BJ$1126,21)</f>
        <v>28.30188679245283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47</v>
      </c>
      <c r="I20" s="61">
        <f>VLOOKUP($F$2*35-35+$G$2,'Data 2'!$A$7:$BJ$1126,23)</f>
        <v>78.333333333333329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59</v>
      </c>
      <c r="I21" s="69">
        <f>VLOOKUP($F$2*35-35+$G$2,'Data 2'!$A$7:$BJ$1126,25)</f>
        <v>51.754385964912288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24.347158218125962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0" t="s">
        <v>15</v>
      </c>
      <c r="C23" s="45" t="s">
        <v>190</v>
      </c>
      <c r="D23" s="45"/>
      <c r="E23" s="45"/>
      <c r="F23" s="60"/>
      <c r="G23" s="62">
        <f>VLOOKUP($F$2*35-35+$G$2,'Data 2'!$A$7:$BJ$1126,27)</f>
        <v>10.829493087557603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55.625436757512226</v>
      </c>
      <c r="G26" s="73">
        <f>VLOOKUP($F$2*35-35+$G$2,'Data 2'!$A$7:$BJ$1126,31)</f>
        <v>26.015624999999996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51.174934725848566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21.409921671018274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376.1755485893417</v>
      </c>
      <c r="G29" s="37"/>
      <c r="H29" s="37"/>
      <c r="I29" s="37"/>
      <c r="J29" s="70">
        <f>VLOOKUP($F$2*35-35+$G$2,'Data 2'!$A$7:$BJ$1126,28)</f>
        <v>181</v>
      </c>
      <c r="K29" s="73">
        <f>VLOOKUP($F$2*35-35+$G$2,'Data 2'!$A$7:$BJ$1126,29)</f>
        <v>13.397483345669874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28.437310720775287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0</v>
      </c>
      <c r="G33" s="49">
        <f t="shared" ref="G33:G38" si="0">F33/SUM(F$33:F$38)*100</f>
        <v>0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830</v>
      </c>
      <c r="G34" s="79">
        <f t="shared" si="0"/>
        <v>25.151515151515152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2381</v>
      </c>
      <c r="G36" s="79">
        <f t="shared" si="0"/>
        <v>72.151515151515156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13</v>
      </c>
      <c r="G37" s="79">
        <f t="shared" si="0"/>
        <v>0.39393939393939398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76</v>
      </c>
      <c r="G38" s="49">
        <f t="shared" si="0"/>
        <v>2.3030303030303028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39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348</v>
      </c>
      <c r="F41" s="59">
        <f>VLOOKUP($F$2*35-35+$G$2,'Data 2'!$A$7:$BJ$1126,45)</f>
        <v>10.577507598784194</v>
      </c>
      <c r="G41" s="37"/>
      <c r="H41" s="50" t="s">
        <v>100</v>
      </c>
      <c r="I41" s="50"/>
      <c r="J41" s="51">
        <f>VLOOKUP($F$2*35-35+$G$2,'Data 2'!$A$7:$BJ$1126,47)</f>
        <v>41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80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62</v>
      </c>
      <c r="G44" s="73">
        <f>VLOOKUP($F$2*35-35+$G$2,'Data 2'!$A$7:$BJ$1126,53)</f>
        <v>4.5521292217327458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44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820</v>
      </c>
      <c r="E50" s="79">
        <f>VLOOKUP($F$2*35-35+$G$2,'Data 2'!$A$7:$BJ$1126,56)</f>
        <v>23.969599532300499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45</v>
      </c>
      <c r="E51" s="79">
        <f>VLOOKUP($F$2*35-35+$G$2,'Data 2'!$A$7:$BJ$1126,58)</f>
        <v>22.613065326633166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561</v>
      </c>
      <c r="E52" s="79">
        <f>VLOOKUP($F$2*35-35+$G$2,'Data 2'!$A$7:$BJ$1126,60)</f>
        <v>20.670596904937362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182</v>
      </c>
      <c r="E53" s="79">
        <f>VLOOKUP($F$2*35-35+$G$2,'Data 2'!$A$7:$BJ$1126,62)</f>
        <v>48.021108179419528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500-000000000000}"/>
    <hyperlink ref="B5" location="'Front (2)'!C1" display="'Front (2)'!C1" xr:uid="{00000000-0004-0000-1500-000001000000}"/>
    <hyperlink ref="B6" location="'Front (3)'!C1" display="'Front (3)'!C1" xr:uid="{00000000-0004-0000-1500-000002000000}"/>
    <hyperlink ref="B7" location="'Front (4)'!C1" display="'Front (4)'!C1" xr:uid="{00000000-0004-0000-1500-000003000000}"/>
    <hyperlink ref="B8" location="'Front (5)'!C1" display="'Front (5)'!C1" xr:uid="{00000000-0004-0000-1500-000004000000}"/>
    <hyperlink ref="B9" location="'Front (6)'!C1" display="'Front (6)'!C1" xr:uid="{00000000-0004-0000-1500-000005000000}"/>
    <hyperlink ref="B10" location="'Front (7)'!C1" display="'Front (7)'!C1" xr:uid="{00000000-0004-0000-1500-000006000000}"/>
    <hyperlink ref="B11" location="'Front (8)'!C1" display="'Front (8)'!C1" xr:uid="{00000000-0004-0000-1500-000007000000}"/>
    <hyperlink ref="B12" location="'Front (9)'!C1" display="'Front (9)'!C1" xr:uid="{00000000-0004-0000-1500-000008000000}"/>
    <hyperlink ref="B13" location="'Front (10)'!C1" display="'Front (10)'!C1" xr:uid="{00000000-0004-0000-1500-000009000000}"/>
    <hyperlink ref="B14" location="'Front (11)'!C1" display="'Front (11)'!C1" xr:uid="{00000000-0004-0000-1500-00000A000000}"/>
    <hyperlink ref="B15" location="'Front (12)'!C1" display="'Front (12)'!C1" xr:uid="{00000000-0004-0000-1500-00000B000000}"/>
    <hyperlink ref="B16" location="'Front (13)'!C1" display="'Front (13)'!C1" xr:uid="{00000000-0004-0000-1500-00000C000000}"/>
    <hyperlink ref="B17" location="'Front (14)'!C1" display="'Front (14)'!C1" xr:uid="{00000000-0004-0000-1500-00000D000000}"/>
    <hyperlink ref="B18" location="'Front (15)'!C1" display="'Front (15)'!C1" xr:uid="{00000000-0004-0000-1500-00000E000000}"/>
    <hyperlink ref="B19" location="'Front (16)'!C1" display="'Front (16)'!C1" xr:uid="{00000000-0004-0000-1500-00000F000000}"/>
    <hyperlink ref="B20" location="'Front (17)'!C1" display="'Front (17)'!C1" xr:uid="{00000000-0004-0000-1500-000010000000}"/>
    <hyperlink ref="B21" location="'Front (18)'!C1" display="'Front (18)'!C1" xr:uid="{00000000-0004-0000-1500-000011000000}"/>
    <hyperlink ref="B22" location="'Front (19)'!C1" display="'Front (19)'!C1" xr:uid="{00000000-0004-0000-1500-000012000000}"/>
    <hyperlink ref="B23" location="'Front (20)'!C1" display="'Front (20)'!C1" xr:uid="{00000000-0004-0000-1500-000013000000}"/>
    <hyperlink ref="B24" location="'Front (21)'!C1" display="'Front (21)'!C1" xr:uid="{00000000-0004-0000-1500-000014000000}"/>
    <hyperlink ref="B25" location="'Front (22)'!C1" display="'Front (22)'!C1" xr:uid="{00000000-0004-0000-1500-000015000000}"/>
    <hyperlink ref="B26" location="'Front (23)'!C1" display="'Front (23)'!C1" xr:uid="{00000000-0004-0000-1500-000016000000}"/>
    <hyperlink ref="B27" location="'Front (24)'!C1" display="'Front (24)'!C1" xr:uid="{00000000-0004-0000-1500-000017000000}"/>
    <hyperlink ref="B28" location="'Front (25)'!C1" display="'Front (25)'!C1" xr:uid="{00000000-0004-0000-1500-000018000000}"/>
    <hyperlink ref="B29" location="'Front (26)'!C1" display="'Front (26)'!C1" xr:uid="{00000000-0004-0000-1500-000019000000}"/>
    <hyperlink ref="B30" location="'Front (27)'!C1" display="'Front (27)'!C1" xr:uid="{00000000-0004-0000-1500-00001A000000}"/>
    <hyperlink ref="B31" location="'Front (28)'!C1" display="'Front (28)'!C1" xr:uid="{00000000-0004-0000-1500-00001B000000}"/>
    <hyperlink ref="B32" location="'Front (29)'!C1" display="'Front (29)'!C1" xr:uid="{00000000-0004-0000-1500-00001C000000}"/>
    <hyperlink ref="B33" location="'Front (30)'!C1" display="'Front (30)'!C1" xr:uid="{00000000-0004-0000-1500-00001D000000}"/>
    <hyperlink ref="B34" location="'Front (31)'!C1" display="'Front (31)'!C1" xr:uid="{00000000-0004-0000-1500-00001E000000}"/>
    <hyperlink ref="B35" location="'Front (32)'!C1" display="'Front (32)'!C1" xr:uid="{00000000-0004-0000-1500-00001F000000}"/>
    <hyperlink ref="B36" location="'Front (33)'!C1" display="'Front (33)'!C1" xr:uid="{00000000-0004-0000-1500-000020000000}"/>
    <hyperlink ref="B37" location="'Front (34)'!C1" display="'Front (34)'!C1" xr:uid="{00000000-0004-0000-1500-000021000000}"/>
    <hyperlink ref="B1:B3" location="Frontpage!A1" display="PROFILES OF CULTURAL DIVERSITY_x000a_Social statistics about residents from major birthplaces, _x000a_in metropolitan municipalities" xr:uid="{00000000-0004-0000-1500-000022000000}"/>
    <hyperlink ref="L1:N4" location="Sheet1!A1" display="Sheet1!A1" xr:uid="{00000000-0004-0000-15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54"/>
  <sheetViews>
    <sheetView showGridLines="0" showRowColHeaders="0" zoomScale="95" zoomScaleNormal="95" workbookViewId="0">
      <selection activeCell="B4" sqref="B4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",B24)</f>
        <v>Residents of Hume who were born in Macedonia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21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355</v>
      </c>
      <c r="E5" s="35"/>
      <c r="F5" s="35"/>
      <c r="G5" s="47"/>
      <c r="H5" s="35" t="s">
        <v>157</v>
      </c>
      <c r="I5" s="48">
        <f>VLOOKUP($F$2*35-35+$G$2,'Data 2'!$A$7:$BJ$1126,5)</f>
        <v>0</v>
      </c>
      <c r="J5" s="49">
        <f>IF($D$5&gt;0,I5/$D$5*100,"")</f>
        <v>0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5</v>
      </c>
      <c r="J6" s="52">
        <f>IF($D$5&gt;0,I6/$D$5*100,"")</f>
        <v>1.4084507042253522</v>
      </c>
      <c r="K6" s="37"/>
      <c r="M6" s="103" t="s">
        <v>207</v>
      </c>
      <c r="N6" s="104">
        <f>VLOOKUP($F$2*35-35+$G$2,'Data 2'!$A$7:$BJ$1126,6)</f>
        <v>5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50.422535211267608</v>
      </c>
      <c r="E7" s="35"/>
      <c r="F7" s="35"/>
      <c r="G7" s="35"/>
      <c r="H7" s="50" t="s">
        <v>65</v>
      </c>
      <c r="I7" s="51">
        <f>VLOOKUP($F$2*35-35+$G$2,'Data 2'!$A$7:$BJ$1126,7)</f>
        <v>10</v>
      </c>
      <c r="J7" s="52">
        <f>IF($D$5&gt;0,I7/$D$5*100,"")</f>
        <v>2.8169014084507045</v>
      </c>
      <c r="K7" s="37"/>
      <c r="M7" s="103" t="s">
        <v>189</v>
      </c>
      <c r="N7" s="104">
        <f>VLOOKUP($F$2*35-35+$G$2,'Data 2'!$A$7:$BJ$1126,7)</f>
        <v>10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49.577464788732392</v>
      </c>
      <c r="E8" s="35"/>
      <c r="F8" s="35"/>
      <c r="G8" s="35"/>
      <c r="H8" s="50" t="s">
        <v>159</v>
      </c>
      <c r="I8" s="51">
        <f>VLOOKUP($F$2*35-35+$G$2,'Data 2'!$A$7:$BJ$1126,8)</f>
        <v>272</v>
      </c>
      <c r="J8" s="52">
        <f>IF($D$5&gt;0,I8/$D$5*100,"")</f>
        <v>76.619718309859152</v>
      </c>
      <c r="K8" s="37"/>
      <c r="M8" s="103" t="s">
        <v>208</v>
      </c>
      <c r="N8" s="104">
        <f>VLOOKUP($F$2*35-35+$G$2,'Data 2'!$A$7:$BK$1126,63)</f>
        <v>10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71</v>
      </c>
      <c r="J9" s="56">
        <f>IF($D$5&gt;0,I9/$D$5*100,"")</f>
        <v>20</v>
      </c>
      <c r="K9" s="37"/>
      <c r="M9" s="103" t="s">
        <v>69</v>
      </c>
      <c r="N9" s="104">
        <f>VLOOKUP($F$2*35-35+$G$2,'Data 2'!$A$7:$BJ$1126,9)</f>
        <v>71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14</v>
      </c>
      <c r="H12" s="59">
        <f>VLOOKUP($F$2*35-35+$G$2,'Data 2'!$A$7:$BJ$1126,12)</f>
        <v>15.730337078651685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0</v>
      </c>
      <c r="H13" s="61">
        <f>VLOOKUP($F$2*35-35+$G$2,'Data 2'!$A$7:$BJ$1126,14)</f>
        <v>0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30</v>
      </c>
      <c r="H14" s="62">
        <f>VLOOKUP($F$2*35-35+$G$2,'Data 2'!$A$7:$BJ$1126,16)</f>
        <v>68.75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40.895522388059703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0</v>
      </c>
      <c r="I18" s="61">
        <f>VLOOKUP($F$2*35-35+$G$2,'Data 2'!$A$7:$BJ$1126,19)</f>
        <v>0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0</v>
      </c>
      <c r="I19" s="66">
        <f>VLOOKUP($F$2*35-35+$G$2,'Data 2'!$A$7:$BJ$1126,21)</f>
        <v>0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0</v>
      </c>
      <c r="I20" s="61">
        <f>VLOOKUP($F$2*35-35+$G$2,'Data 2'!$A$7:$BJ$1126,23)</f>
        <v>0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0</v>
      </c>
      <c r="I21" s="69">
        <f>VLOOKUP($F$2*35-35+$G$2,'Data 2'!$A$7:$BJ$1126,25)</f>
        <v>0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27.586206896551722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24.137931034482758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0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68.382352941176478</v>
      </c>
      <c r="G26" s="73">
        <f>VLOOKUP($F$2*35-35+$G$2,'Data 2'!$A$7:$BJ$1126,31)</f>
        <v>46.969696969696969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50.632911392405063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21.518987341772153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480.23255813953489</v>
      </c>
      <c r="G29" s="37"/>
      <c r="H29" s="37"/>
      <c r="I29" s="37"/>
      <c r="J29" s="70">
        <f>VLOOKUP($F$2*35-35+$G$2,'Data 2'!$A$7:$BJ$1126,28)</f>
        <v>13</v>
      </c>
      <c r="K29" s="73">
        <f>VLOOKUP($F$2*35-35+$G$2,'Data 2'!$A$7:$BJ$1126,29)</f>
        <v>7.2222222222222214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13.793103448275861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0</v>
      </c>
      <c r="G33" s="49">
        <f t="shared" ref="G33:G38" si="0">F33/SUM(F$33:F$38)*100</f>
        <v>0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290</v>
      </c>
      <c r="G34" s="79">
        <f t="shared" si="0"/>
        <v>85.294117647058826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27</v>
      </c>
      <c r="G36" s="79">
        <f t="shared" si="0"/>
        <v>7.9411764705882346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0</v>
      </c>
      <c r="G37" s="79">
        <f t="shared" si="0"/>
        <v>0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23</v>
      </c>
      <c r="G38" s="49">
        <f t="shared" si="0"/>
        <v>6.7647058823529411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0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11</v>
      </c>
      <c r="F41" s="59">
        <f>VLOOKUP($F$2*35-35+$G$2,'Data 2'!$A$7:$BJ$1126,45)</f>
        <v>3.3434650455927049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0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4</v>
      </c>
      <c r="G44" s="73">
        <f>VLOOKUP($F$2*35-35+$G$2,'Data 2'!$A$7:$BJ$1126,53)</f>
        <v>4.4444444444444446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4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53</v>
      </c>
      <c r="E50" s="79">
        <f>VLOOKUP($F$2*35-35+$G$2,'Data 2'!$A$7:$BJ$1126,56)</f>
        <v>15.142857142857144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0</v>
      </c>
      <c r="E51" s="79">
        <f>VLOOKUP($F$2*35-35+$G$2,'Data 2'!$A$7:$BJ$1126,58)</f>
        <v>0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26</v>
      </c>
      <c r="E52" s="79">
        <f>VLOOKUP($F$2*35-35+$G$2,'Data 2'!$A$7:$BJ$1126,60)</f>
        <v>9.8859315589353614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23</v>
      </c>
      <c r="E53" s="79">
        <f>VLOOKUP($F$2*35-35+$G$2,'Data 2'!$A$7:$BJ$1126,62)</f>
        <v>31.944444444444443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600-000000000000}"/>
    <hyperlink ref="B5" location="'Front (2)'!C1" display="'Front (2)'!C1" xr:uid="{00000000-0004-0000-1600-000001000000}"/>
    <hyperlink ref="B6" location="'Front (3)'!C1" display="'Front (3)'!C1" xr:uid="{00000000-0004-0000-1600-000002000000}"/>
    <hyperlink ref="B7" location="'Front (4)'!C1" display="'Front (4)'!C1" xr:uid="{00000000-0004-0000-1600-000003000000}"/>
    <hyperlink ref="B8" location="'Front (5)'!C1" display="'Front (5)'!C1" xr:uid="{00000000-0004-0000-1600-000004000000}"/>
    <hyperlink ref="B9" location="'Front (6)'!C1" display="'Front (6)'!C1" xr:uid="{00000000-0004-0000-1600-000005000000}"/>
    <hyperlink ref="B10" location="'Front (7)'!C1" display="'Front (7)'!C1" xr:uid="{00000000-0004-0000-1600-000006000000}"/>
    <hyperlink ref="B11" location="'Front (8)'!C1" display="'Front (8)'!C1" xr:uid="{00000000-0004-0000-1600-000007000000}"/>
    <hyperlink ref="B12" location="'Front (9)'!C1" display="'Front (9)'!C1" xr:uid="{00000000-0004-0000-1600-000008000000}"/>
    <hyperlink ref="B13" location="'Front (10)'!C1" display="'Front (10)'!C1" xr:uid="{00000000-0004-0000-1600-000009000000}"/>
    <hyperlink ref="B14" location="'Front (11)'!C1" display="'Front (11)'!C1" xr:uid="{00000000-0004-0000-1600-00000A000000}"/>
    <hyperlink ref="B15" location="'Front (12)'!C1" display="'Front (12)'!C1" xr:uid="{00000000-0004-0000-1600-00000B000000}"/>
    <hyperlink ref="B16" location="'Front (13)'!C1" display="'Front (13)'!C1" xr:uid="{00000000-0004-0000-1600-00000C000000}"/>
    <hyperlink ref="B17" location="'Front (14)'!C1" display="'Front (14)'!C1" xr:uid="{00000000-0004-0000-1600-00000D000000}"/>
    <hyperlink ref="B18" location="'Front (15)'!C1" display="'Front (15)'!C1" xr:uid="{00000000-0004-0000-1600-00000E000000}"/>
    <hyperlink ref="B19" location="'Front (16)'!C1" display="'Front (16)'!C1" xr:uid="{00000000-0004-0000-1600-00000F000000}"/>
    <hyperlink ref="B20" location="'Front (17)'!C1" display="'Front (17)'!C1" xr:uid="{00000000-0004-0000-1600-000010000000}"/>
    <hyperlink ref="B21" location="'Front (18)'!C1" display="'Front (18)'!C1" xr:uid="{00000000-0004-0000-1600-000011000000}"/>
    <hyperlink ref="B22" location="'Front (19)'!C1" display="'Front (19)'!C1" xr:uid="{00000000-0004-0000-1600-000012000000}"/>
    <hyperlink ref="B23" location="'Front (20)'!C1" display="'Front (20)'!C1" xr:uid="{00000000-0004-0000-1600-000013000000}"/>
    <hyperlink ref="B24" location="'Front (21)'!C1" display="'Front (21)'!C1" xr:uid="{00000000-0004-0000-1600-000014000000}"/>
    <hyperlink ref="B25" location="'Front (22)'!C1" display="'Front (22)'!C1" xr:uid="{00000000-0004-0000-1600-000015000000}"/>
    <hyperlink ref="B26" location="'Front (23)'!C1" display="'Front (23)'!C1" xr:uid="{00000000-0004-0000-1600-000016000000}"/>
    <hyperlink ref="B27" location="'Front (24)'!C1" display="'Front (24)'!C1" xr:uid="{00000000-0004-0000-1600-000017000000}"/>
    <hyperlink ref="B28" location="'Front (25)'!C1" display="'Front (25)'!C1" xr:uid="{00000000-0004-0000-1600-000018000000}"/>
    <hyperlink ref="B29" location="'Front (26)'!C1" display="'Front (26)'!C1" xr:uid="{00000000-0004-0000-1600-000019000000}"/>
    <hyperlink ref="B30" location="'Front (27)'!C1" display="'Front (27)'!C1" xr:uid="{00000000-0004-0000-1600-00001A000000}"/>
    <hyperlink ref="B31" location="'Front (28)'!C1" display="'Front (28)'!C1" xr:uid="{00000000-0004-0000-1600-00001B000000}"/>
    <hyperlink ref="B32" location="'Front (29)'!C1" display="'Front (29)'!C1" xr:uid="{00000000-0004-0000-1600-00001C000000}"/>
    <hyperlink ref="B33" location="'Front (30)'!C1" display="'Front (30)'!C1" xr:uid="{00000000-0004-0000-1600-00001D000000}"/>
    <hyperlink ref="B34" location="'Front (31)'!C1" display="'Front (31)'!C1" xr:uid="{00000000-0004-0000-1600-00001E000000}"/>
    <hyperlink ref="B35" location="'Front (32)'!C1" display="'Front (32)'!C1" xr:uid="{00000000-0004-0000-1600-00001F000000}"/>
    <hyperlink ref="B36" location="'Front (33)'!C1" display="'Front (33)'!C1" xr:uid="{00000000-0004-0000-1600-000020000000}"/>
    <hyperlink ref="B37" location="'Front (34)'!C1" display="'Front (34)'!C1" xr:uid="{00000000-0004-0000-1600-000021000000}"/>
    <hyperlink ref="B1:B3" location="Frontpage!A1" display="PROFILES OF CULTURAL DIVERSITY_x000a_Social statistics about residents from major birthplaces, _x000a_in metropolitan municipalities" xr:uid="{00000000-0004-0000-1600-000022000000}"/>
    <hyperlink ref="L1:N4" location="Sheet1!A1" display="Sheet1!A1" xr:uid="{00000000-0004-0000-16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54"/>
  <sheetViews>
    <sheetView showGridLines="0" showRowColHeaders="0" zoomScale="95" zoomScaleNormal="95" workbookViewId="0">
      <selection activeCell="O11" sqref="O11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",B25)</f>
        <v>Residents of Hume who were born in Malaysia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22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436</v>
      </c>
      <c r="E5" s="35"/>
      <c r="F5" s="35"/>
      <c r="G5" s="47"/>
      <c r="H5" s="35" t="s">
        <v>157</v>
      </c>
      <c r="I5" s="48">
        <f>VLOOKUP($F$2*35-35+$G$2,'Data 2'!$A$7:$BJ$1126,5)</f>
        <v>16</v>
      </c>
      <c r="J5" s="49">
        <f>IF($D$5&gt;0,I5/$D$5*100,"")</f>
        <v>3.669724770642202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39</v>
      </c>
      <c r="J6" s="52">
        <f>IF($D$5&gt;0,I6/$D$5*100,"")</f>
        <v>8.9449541284403669</v>
      </c>
      <c r="K6" s="37"/>
      <c r="M6" s="103" t="s">
        <v>207</v>
      </c>
      <c r="N6" s="104">
        <f>VLOOKUP($F$2*35-35+$G$2,'Data 2'!$A$7:$BJ$1126,6)</f>
        <v>39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58.486238532110093</v>
      </c>
      <c r="E7" s="35"/>
      <c r="F7" s="35"/>
      <c r="G7" s="35"/>
      <c r="H7" s="50" t="s">
        <v>65</v>
      </c>
      <c r="I7" s="51">
        <f>VLOOKUP($F$2*35-35+$G$2,'Data 2'!$A$7:$BJ$1126,7)</f>
        <v>51</v>
      </c>
      <c r="J7" s="52">
        <f>IF($D$5&gt;0,I7/$D$5*100,"")</f>
        <v>11.697247706422019</v>
      </c>
      <c r="K7" s="37"/>
      <c r="M7" s="103" t="s">
        <v>189</v>
      </c>
      <c r="N7" s="104">
        <f>VLOOKUP($F$2*35-35+$G$2,'Data 2'!$A$7:$BJ$1126,7)</f>
        <v>51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41.513761467889907</v>
      </c>
      <c r="E8" s="35"/>
      <c r="F8" s="35"/>
      <c r="G8" s="35"/>
      <c r="H8" s="50" t="s">
        <v>159</v>
      </c>
      <c r="I8" s="51">
        <f>VLOOKUP($F$2*35-35+$G$2,'Data 2'!$A$7:$BJ$1126,8)</f>
        <v>301</v>
      </c>
      <c r="J8" s="52">
        <f>IF($D$5&gt;0,I8/$D$5*100,"")</f>
        <v>69.036697247706428</v>
      </c>
      <c r="K8" s="37"/>
      <c r="M8" s="103" t="s">
        <v>208</v>
      </c>
      <c r="N8" s="104">
        <f>VLOOKUP($F$2*35-35+$G$2,'Data 2'!$A$7:$BK$1126,63)</f>
        <v>51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45</v>
      </c>
      <c r="J9" s="56">
        <f>IF($D$5&gt;0,I9/$D$5*100,"")</f>
        <v>10.321100917431194</v>
      </c>
      <c r="K9" s="37"/>
      <c r="M9" s="103" t="s">
        <v>69</v>
      </c>
      <c r="N9" s="104">
        <f>VLOOKUP($F$2*35-35+$G$2,'Data 2'!$A$7:$BJ$1126,9)</f>
        <v>45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4</v>
      </c>
      <c r="H12" s="59">
        <f>VLOOKUP($F$2*35-35+$G$2,'Data 2'!$A$7:$BJ$1126,12)</f>
        <v>2.3809523809523809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0</v>
      </c>
      <c r="H13" s="61">
        <f>VLOOKUP($F$2*35-35+$G$2,'Data 2'!$A$7:$BJ$1126,14)</f>
        <v>0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21</v>
      </c>
      <c r="H14" s="62">
        <f>VLOOKUP($F$2*35-35+$G$2,'Data 2'!$A$7:$BJ$1126,16)</f>
        <v>100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12.021857923497267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0</v>
      </c>
      <c r="I18" s="61">
        <f>VLOOKUP($F$2*35-35+$G$2,'Data 2'!$A$7:$BJ$1126,19)</f>
        <v>0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0</v>
      </c>
      <c r="I19" s="66">
        <f>VLOOKUP($F$2*35-35+$G$2,'Data 2'!$A$7:$BJ$1126,21)</f>
        <v>0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0</v>
      </c>
      <c r="I20" s="61">
        <f>VLOOKUP($F$2*35-35+$G$2,'Data 2'!$A$7:$BJ$1126,23)</f>
        <v>0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5</v>
      </c>
      <c r="I21" s="69">
        <f>VLOOKUP($F$2*35-35+$G$2,'Data 2'!$A$7:$BJ$1126,25)</f>
        <v>14.285714285714285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13.20754716981132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64.779874213836479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0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72.41379310344827</v>
      </c>
      <c r="G26" s="73">
        <f>VLOOKUP($F$2*35-35+$G$2,'Data 2'!$A$7:$BJ$1126,31)</f>
        <v>64.021164021164026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17.021276595744681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48.085106382978722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661.11111111111109</v>
      </c>
      <c r="G29" s="37"/>
      <c r="H29" s="37"/>
      <c r="I29" s="37"/>
      <c r="J29" s="70">
        <f>VLOOKUP($F$2*35-35+$G$2,'Data 2'!$A$7:$BJ$1126,28)</f>
        <v>15</v>
      </c>
      <c r="K29" s="73">
        <f>VLOOKUP($F$2*35-35+$G$2,'Data 2'!$A$7:$BJ$1126,29)</f>
        <v>6.1983471074380168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24.299065420560748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84</v>
      </c>
      <c r="G33" s="49">
        <f t="shared" ref="G33:G38" si="0">F33/SUM(F$33:F$38)*100</f>
        <v>21.319796954314722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158</v>
      </c>
      <c r="G34" s="79">
        <f t="shared" si="0"/>
        <v>40.101522842639589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23</v>
      </c>
      <c r="G35" s="79">
        <f t="shared" si="0"/>
        <v>5.8375634517766501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58</v>
      </c>
      <c r="G36" s="79">
        <f t="shared" si="0"/>
        <v>14.720812182741117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4</v>
      </c>
      <c r="G37" s="79">
        <f t="shared" si="0"/>
        <v>1.015228426395939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67</v>
      </c>
      <c r="G38" s="49">
        <f t="shared" si="0"/>
        <v>17.00507614213198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0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97</v>
      </c>
      <c r="F41" s="59">
        <f>VLOOKUP($F$2*35-35+$G$2,'Data 2'!$A$7:$BJ$1126,45)</f>
        <v>23.716381418092912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2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3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0</v>
      </c>
      <c r="G44" s="73">
        <f>VLOOKUP($F$2*35-35+$G$2,'Data 2'!$A$7:$BJ$1126,53)</f>
        <v>0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10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18</v>
      </c>
      <c r="E50" s="79">
        <f>VLOOKUP($F$2*35-35+$G$2,'Data 2'!$A$7:$BJ$1126,56)</f>
        <v>4.3689320388349513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0</v>
      </c>
      <c r="E51" s="79">
        <f>VLOOKUP($F$2*35-35+$G$2,'Data 2'!$A$7:$BJ$1126,58)</f>
        <v>0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17</v>
      </c>
      <c r="E52" s="79">
        <f>VLOOKUP($F$2*35-35+$G$2,'Data 2'!$A$7:$BJ$1126,60)</f>
        <v>5.9233449477351918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0</v>
      </c>
      <c r="E53" s="79">
        <f>VLOOKUP($F$2*35-35+$G$2,'Data 2'!$A$7:$BJ$1126,62)</f>
        <v>0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700-000000000000}"/>
    <hyperlink ref="B5" location="'Front (2)'!C1" display="'Front (2)'!C1" xr:uid="{00000000-0004-0000-1700-000001000000}"/>
    <hyperlink ref="B6" location="'Front (3)'!C1" display="'Front (3)'!C1" xr:uid="{00000000-0004-0000-1700-000002000000}"/>
    <hyperlink ref="B7" location="'Front (4)'!C1" display="'Front (4)'!C1" xr:uid="{00000000-0004-0000-1700-000003000000}"/>
    <hyperlink ref="B8" location="'Front (5)'!C1" display="'Front (5)'!C1" xr:uid="{00000000-0004-0000-1700-000004000000}"/>
    <hyperlink ref="B9" location="'Front (6)'!C1" display="'Front (6)'!C1" xr:uid="{00000000-0004-0000-1700-000005000000}"/>
    <hyperlink ref="B10" location="'Front (7)'!C1" display="'Front (7)'!C1" xr:uid="{00000000-0004-0000-1700-000006000000}"/>
    <hyperlink ref="B11" location="'Front (8)'!C1" display="'Front (8)'!C1" xr:uid="{00000000-0004-0000-1700-000007000000}"/>
    <hyperlink ref="B12" location="'Front (9)'!C1" display="'Front (9)'!C1" xr:uid="{00000000-0004-0000-1700-000008000000}"/>
    <hyperlink ref="B13" location="'Front (10)'!C1" display="'Front (10)'!C1" xr:uid="{00000000-0004-0000-1700-000009000000}"/>
    <hyperlink ref="B14" location="'Front (11)'!C1" display="'Front (11)'!C1" xr:uid="{00000000-0004-0000-1700-00000A000000}"/>
    <hyperlink ref="B15" location="'Front (12)'!C1" display="'Front (12)'!C1" xr:uid="{00000000-0004-0000-1700-00000B000000}"/>
    <hyperlink ref="B16" location="'Front (13)'!C1" display="'Front (13)'!C1" xr:uid="{00000000-0004-0000-1700-00000C000000}"/>
    <hyperlink ref="B17" location="'Front (14)'!C1" display="'Front (14)'!C1" xr:uid="{00000000-0004-0000-1700-00000D000000}"/>
    <hyperlink ref="B18" location="'Front (15)'!C1" display="'Front (15)'!C1" xr:uid="{00000000-0004-0000-1700-00000E000000}"/>
    <hyperlink ref="B19" location="'Front (16)'!C1" display="'Front (16)'!C1" xr:uid="{00000000-0004-0000-1700-00000F000000}"/>
    <hyperlink ref="B20" location="'Front (17)'!C1" display="'Front (17)'!C1" xr:uid="{00000000-0004-0000-1700-000010000000}"/>
    <hyperlink ref="B21" location="'Front (18)'!C1" display="'Front (18)'!C1" xr:uid="{00000000-0004-0000-1700-000011000000}"/>
    <hyperlink ref="B22" location="'Front (19)'!C1" display="'Front (19)'!C1" xr:uid="{00000000-0004-0000-1700-000012000000}"/>
    <hyperlink ref="B23" location="'Front (20)'!C1" display="'Front (20)'!C1" xr:uid="{00000000-0004-0000-1700-000013000000}"/>
    <hyperlink ref="B24" location="'Front (21)'!C1" display="'Front (21)'!C1" xr:uid="{00000000-0004-0000-1700-000014000000}"/>
    <hyperlink ref="B25" location="'Front (22)'!C1" display="'Front (22)'!C1" xr:uid="{00000000-0004-0000-1700-000015000000}"/>
    <hyperlink ref="B26" location="'Front (23)'!C1" display="'Front (23)'!C1" xr:uid="{00000000-0004-0000-1700-000016000000}"/>
    <hyperlink ref="B27" location="'Front (24)'!C1" display="'Front (24)'!C1" xr:uid="{00000000-0004-0000-1700-000017000000}"/>
    <hyperlink ref="B28" location="'Front (25)'!C1" display="'Front (25)'!C1" xr:uid="{00000000-0004-0000-1700-000018000000}"/>
    <hyperlink ref="B29" location="'Front (26)'!C1" display="'Front (26)'!C1" xr:uid="{00000000-0004-0000-1700-000019000000}"/>
    <hyperlink ref="B30" location="'Front (27)'!C1" display="'Front (27)'!C1" xr:uid="{00000000-0004-0000-1700-00001A000000}"/>
    <hyperlink ref="B31" location="'Front (28)'!C1" display="'Front (28)'!C1" xr:uid="{00000000-0004-0000-1700-00001B000000}"/>
    <hyperlink ref="B32" location="'Front (29)'!C1" display="'Front (29)'!C1" xr:uid="{00000000-0004-0000-1700-00001C000000}"/>
    <hyperlink ref="B33" location="'Front (30)'!C1" display="'Front (30)'!C1" xr:uid="{00000000-0004-0000-1700-00001D000000}"/>
    <hyperlink ref="B34" location="'Front (31)'!C1" display="'Front (31)'!C1" xr:uid="{00000000-0004-0000-1700-00001E000000}"/>
    <hyperlink ref="B35" location="'Front (32)'!C1" display="'Front (32)'!C1" xr:uid="{00000000-0004-0000-1700-00001F000000}"/>
    <hyperlink ref="B36" location="'Front (33)'!C1" display="'Front (33)'!C1" xr:uid="{00000000-0004-0000-1700-000020000000}"/>
    <hyperlink ref="B37" location="'Front (34)'!C1" display="'Front (34)'!C1" xr:uid="{00000000-0004-0000-1700-000021000000}"/>
    <hyperlink ref="B1:B3" location="Frontpage!A1" display="PROFILES OF CULTURAL DIVERSITY_x000a_Social statistics about residents from major birthplaces, _x000a_in metropolitan municipalities" xr:uid="{00000000-0004-0000-1700-000022000000}"/>
    <hyperlink ref="L1:N4" location="Sheet1!A1" display="Sheet1!A1" xr:uid="{00000000-0004-0000-17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54"/>
  <sheetViews>
    <sheetView showGridLines="0" showRowColHeaders="0" zoomScale="95" zoomScaleNormal="95" workbookViewId="0">
      <selection activeCell="O11" sqref="O11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",B26)</f>
        <v>Residents of Hume who were born in Mauritius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23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211</v>
      </c>
      <c r="E5" s="35"/>
      <c r="F5" s="35"/>
      <c r="G5" s="47"/>
      <c r="H5" s="35" t="s">
        <v>157</v>
      </c>
      <c r="I5" s="48">
        <f>VLOOKUP($F$2*35-35+$G$2,'Data 2'!$A$7:$BJ$1126,5)</f>
        <v>0</v>
      </c>
      <c r="J5" s="49">
        <f>IF($D$5&gt;0,I5/$D$5*100,"")</f>
        <v>0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9</v>
      </c>
      <c r="J6" s="52">
        <f>IF($D$5&gt;0,I6/$D$5*100,"")</f>
        <v>4.2654028436018958</v>
      </c>
      <c r="K6" s="37"/>
      <c r="M6" s="103" t="s">
        <v>207</v>
      </c>
      <c r="N6" s="104">
        <f>VLOOKUP($F$2*35-35+$G$2,'Data 2'!$A$7:$BJ$1126,6)</f>
        <v>9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52.132701421800952</v>
      </c>
      <c r="E7" s="35"/>
      <c r="F7" s="35"/>
      <c r="G7" s="35"/>
      <c r="H7" s="50" t="s">
        <v>65</v>
      </c>
      <c r="I7" s="51">
        <f>VLOOKUP($F$2*35-35+$G$2,'Data 2'!$A$7:$BJ$1126,7)</f>
        <v>13</v>
      </c>
      <c r="J7" s="52">
        <f>IF($D$5&gt;0,I7/$D$5*100,"")</f>
        <v>6.1611374407582939</v>
      </c>
      <c r="K7" s="37"/>
      <c r="M7" s="103" t="s">
        <v>189</v>
      </c>
      <c r="N7" s="104">
        <f>VLOOKUP($F$2*35-35+$G$2,'Data 2'!$A$7:$BJ$1126,7)</f>
        <v>13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47.867298578199048</v>
      </c>
      <c r="E8" s="35"/>
      <c r="F8" s="35"/>
      <c r="G8" s="35"/>
      <c r="H8" s="50" t="s">
        <v>159</v>
      </c>
      <c r="I8" s="51">
        <f>VLOOKUP($F$2*35-35+$G$2,'Data 2'!$A$7:$BJ$1126,8)</f>
        <v>158</v>
      </c>
      <c r="J8" s="52">
        <f>IF($D$5&gt;0,I8/$D$5*100,"")</f>
        <v>74.881516587677723</v>
      </c>
      <c r="K8" s="37"/>
      <c r="M8" s="103" t="s">
        <v>208</v>
      </c>
      <c r="N8" s="104">
        <f>VLOOKUP($F$2*35-35+$G$2,'Data 2'!$A$7:$BK$1126,63)</f>
        <v>13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30</v>
      </c>
      <c r="J9" s="56">
        <f>IF($D$5&gt;0,I9/$D$5*100,"")</f>
        <v>14.218009478672986</v>
      </c>
      <c r="K9" s="37"/>
      <c r="M9" s="103" t="s">
        <v>69</v>
      </c>
      <c r="N9" s="104">
        <f>VLOOKUP($F$2*35-35+$G$2,'Data 2'!$A$7:$BJ$1126,9)</f>
        <v>30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8</v>
      </c>
      <c r="H12" s="59">
        <f>VLOOKUP($F$2*35-35+$G$2,'Data 2'!$A$7:$BJ$1126,12)</f>
        <v>10.126582278481013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0</v>
      </c>
      <c r="H13" s="61">
        <f>VLOOKUP($F$2*35-35+$G$2,'Data 2'!$A$7:$BJ$1126,14)</f>
        <v>0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14</v>
      </c>
      <c r="H14" s="62">
        <f>VLOOKUP($F$2*35-35+$G$2,'Data 2'!$A$7:$BJ$1126,16)</f>
        <v>100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18.27956989247312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0</v>
      </c>
      <c r="I18" s="61">
        <f>VLOOKUP($F$2*35-35+$G$2,'Data 2'!$A$7:$BJ$1126,19)</f>
        <v>0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0</v>
      </c>
      <c r="I19" s="66">
        <f>VLOOKUP($F$2*35-35+$G$2,'Data 2'!$A$7:$BJ$1126,21)</f>
        <v>0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0</v>
      </c>
      <c r="I20" s="61">
        <f>VLOOKUP($F$2*35-35+$G$2,'Data 2'!$A$7:$BJ$1126,23)</f>
        <v>0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0</v>
      </c>
      <c r="I21" s="69">
        <f>VLOOKUP($F$2*35-35+$G$2,'Data 2'!$A$7:$BJ$1126,25)</f>
        <v>0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49.315068493150683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35.61643835616438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0" t="s">
        <v>29</v>
      </c>
      <c r="C26" s="72" t="s">
        <v>196</v>
      </c>
      <c r="D26" s="37"/>
      <c r="E26" s="37"/>
      <c r="F26" s="70">
        <f>VLOOKUP($F$2*35-35+$G$2,'Data 2'!$A$7:$BJ$1126,30)</f>
        <v>94.444444444444443</v>
      </c>
      <c r="G26" s="73">
        <f>VLOOKUP($F$2*35-35+$G$2,'Data 2'!$A$7:$BJ$1126,31)</f>
        <v>71.951219512195124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26.829268292682929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26.016260162601629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822.58064516129036</v>
      </c>
      <c r="G29" s="37"/>
      <c r="H29" s="37"/>
      <c r="I29" s="37"/>
      <c r="J29" s="70">
        <f>VLOOKUP($F$2*35-35+$G$2,'Data 2'!$A$7:$BJ$1126,28)</f>
        <v>6</v>
      </c>
      <c r="K29" s="73">
        <f>VLOOKUP($F$2*35-35+$G$2,'Data 2'!$A$7:$BJ$1126,29)</f>
        <v>4.3478260869565215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20.918367346938776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0</v>
      </c>
      <c r="G33" s="49">
        <f t="shared" ref="G33:G38" si="0">F33/SUM(F$33:F$38)*100</f>
        <v>0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132</v>
      </c>
      <c r="G34" s="79">
        <f t="shared" si="0"/>
        <v>68.041237113402062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48</v>
      </c>
      <c r="G35" s="79">
        <f t="shared" si="0"/>
        <v>24.742268041237114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3</v>
      </c>
      <c r="G36" s="79">
        <f t="shared" si="0"/>
        <v>1.5463917525773196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0</v>
      </c>
      <c r="G37" s="79">
        <f t="shared" si="0"/>
        <v>0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11</v>
      </c>
      <c r="G38" s="49">
        <f t="shared" si="0"/>
        <v>5.6701030927835054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0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21</v>
      </c>
      <c r="F41" s="59">
        <f>VLOOKUP($F$2*35-35+$G$2,'Data 2'!$A$7:$BJ$1126,45)</f>
        <v>10.24390243902439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2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2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0</v>
      </c>
      <c r="G44" s="73">
        <f>VLOOKUP($F$2*35-35+$G$2,'Data 2'!$A$7:$BJ$1126,53)</f>
        <v>0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4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0</v>
      </c>
      <c r="E50" s="79">
        <f>VLOOKUP($F$2*35-35+$G$2,'Data 2'!$A$7:$BJ$1126,56)</f>
        <v>0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0</v>
      </c>
      <c r="E51" s="79">
        <f>VLOOKUP($F$2*35-35+$G$2,'Data 2'!$A$7:$BJ$1126,58)</f>
        <v>0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0</v>
      </c>
      <c r="E52" s="79">
        <f>VLOOKUP($F$2*35-35+$G$2,'Data 2'!$A$7:$BJ$1126,60)</f>
        <v>0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0</v>
      </c>
      <c r="E53" s="79">
        <f>VLOOKUP($F$2*35-35+$G$2,'Data 2'!$A$7:$BJ$1126,62)</f>
        <v>0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800-000000000000}"/>
    <hyperlink ref="B5" location="'Front (2)'!C1" display="'Front (2)'!C1" xr:uid="{00000000-0004-0000-1800-000001000000}"/>
    <hyperlink ref="B6" location="'Front (3)'!C1" display="'Front (3)'!C1" xr:uid="{00000000-0004-0000-1800-000002000000}"/>
    <hyperlink ref="B7" location="'Front (4)'!C1" display="'Front (4)'!C1" xr:uid="{00000000-0004-0000-1800-000003000000}"/>
    <hyperlink ref="B8" location="'Front (5)'!C1" display="'Front (5)'!C1" xr:uid="{00000000-0004-0000-1800-000004000000}"/>
    <hyperlink ref="B9" location="'Front (6)'!C1" display="'Front (6)'!C1" xr:uid="{00000000-0004-0000-1800-000005000000}"/>
    <hyperlink ref="B10" location="'Front (7)'!C1" display="'Front (7)'!C1" xr:uid="{00000000-0004-0000-1800-000006000000}"/>
    <hyperlink ref="B11" location="'Front (8)'!C1" display="'Front (8)'!C1" xr:uid="{00000000-0004-0000-1800-000007000000}"/>
    <hyperlink ref="B12" location="'Front (9)'!C1" display="'Front (9)'!C1" xr:uid="{00000000-0004-0000-1800-000008000000}"/>
    <hyperlink ref="B13" location="'Front (10)'!C1" display="'Front (10)'!C1" xr:uid="{00000000-0004-0000-1800-000009000000}"/>
    <hyperlink ref="B14" location="'Front (11)'!C1" display="'Front (11)'!C1" xr:uid="{00000000-0004-0000-1800-00000A000000}"/>
    <hyperlink ref="B15" location="'Front (12)'!C1" display="'Front (12)'!C1" xr:uid="{00000000-0004-0000-1800-00000B000000}"/>
    <hyperlink ref="B16" location="'Front (13)'!C1" display="'Front (13)'!C1" xr:uid="{00000000-0004-0000-1800-00000C000000}"/>
    <hyperlink ref="B17" location="'Front (14)'!C1" display="'Front (14)'!C1" xr:uid="{00000000-0004-0000-1800-00000D000000}"/>
    <hyperlink ref="B18" location="'Front (15)'!C1" display="'Front (15)'!C1" xr:uid="{00000000-0004-0000-1800-00000E000000}"/>
    <hyperlink ref="B19" location="'Front (16)'!C1" display="'Front (16)'!C1" xr:uid="{00000000-0004-0000-1800-00000F000000}"/>
    <hyperlink ref="B20" location="'Front (17)'!C1" display="'Front (17)'!C1" xr:uid="{00000000-0004-0000-1800-000010000000}"/>
    <hyperlink ref="B21" location="'Front (18)'!C1" display="'Front (18)'!C1" xr:uid="{00000000-0004-0000-1800-000011000000}"/>
    <hyperlink ref="B22" location="'Front (19)'!C1" display="'Front (19)'!C1" xr:uid="{00000000-0004-0000-1800-000012000000}"/>
    <hyperlink ref="B23" location="'Front (20)'!C1" display="'Front (20)'!C1" xr:uid="{00000000-0004-0000-1800-000013000000}"/>
    <hyperlink ref="B24" location="'Front (21)'!C1" display="'Front (21)'!C1" xr:uid="{00000000-0004-0000-1800-000014000000}"/>
    <hyperlink ref="B25" location="'Front (22)'!C1" display="'Front (22)'!C1" xr:uid="{00000000-0004-0000-1800-000015000000}"/>
    <hyperlink ref="B26" location="'Front (23)'!C1" display="'Front (23)'!C1" xr:uid="{00000000-0004-0000-1800-000016000000}"/>
    <hyperlink ref="B27" location="'Front (24)'!C1" display="'Front (24)'!C1" xr:uid="{00000000-0004-0000-1800-000017000000}"/>
    <hyperlink ref="B28" location="'Front (25)'!C1" display="'Front (25)'!C1" xr:uid="{00000000-0004-0000-1800-000018000000}"/>
    <hyperlink ref="B29" location="'Front (26)'!C1" display="'Front (26)'!C1" xr:uid="{00000000-0004-0000-1800-000019000000}"/>
    <hyperlink ref="B30" location="'Front (27)'!C1" display="'Front (27)'!C1" xr:uid="{00000000-0004-0000-1800-00001A000000}"/>
    <hyperlink ref="B31" location="'Front (28)'!C1" display="'Front (28)'!C1" xr:uid="{00000000-0004-0000-1800-00001B000000}"/>
    <hyperlink ref="B32" location="'Front (29)'!C1" display="'Front (29)'!C1" xr:uid="{00000000-0004-0000-1800-00001C000000}"/>
    <hyperlink ref="B33" location="'Front (30)'!C1" display="'Front (30)'!C1" xr:uid="{00000000-0004-0000-1800-00001D000000}"/>
    <hyperlink ref="B34" location="'Front (31)'!C1" display="'Front (31)'!C1" xr:uid="{00000000-0004-0000-1800-00001E000000}"/>
    <hyperlink ref="B35" location="'Front (32)'!C1" display="'Front (32)'!C1" xr:uid="{00000000-0004-0000-1800-00001F000000}"/>
    <hyperlink ref="B36" location="'Front (33)'!C1" display="'Front (33)'!C1" xr:uid="{00000000-0004-0000-1800-000020000000}"/>
    <hyperlink ref="B37" location="'Front (34)'!C1" display="'Front (34)'!C1" xr:uid="{00000000-0004-0000-1800-000021000000}"/>
    <hyperlink ref="B1:B3" location="Frontpage!A1" display="PROFILES OF CULTURAL DIVERSITY_x000a_Social statistics about residents from major birthplaces, _x000a_in metropolitan municipalities" xr:uid="{00000000-0004-0000-1800-000022000000}"/>
    <hyperlink ref="L1:N4" location="Sheet1!A1" display="Sheet1!A1" xr:uid="{00000000-0004-0000-18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54"/>
  <sheetViews>
    <sheetView showGridLines="0" showRowColHeaders="0" zoomScale="95" zoomScaleNormal="95" workbookViewId="0">
      <selection activeCell="B31" sqref="B31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",B27)</f>
        <v>Residents of Hume who were born in Pakistan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24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2072</v>
      </c>
      <c r="E5" s="35"/>
      <c r="F5" s="35"/>
      <c r="G5" s="47"/>
      <c r="H5" s="35" t="s">
        <v>157</v>
      </c>
      <c r="I5" s="48">
        <f>VLOOKUP($F$2*35-35+$G$2,'Data 2'!$A$7:$BJ$1126,5)</f>
        <v>126</v>
      </c>
      <c r="J5" s="49">
        <f>IF($D$5&gt;0,I5/$D$5*100,"")</f>
        <v>6.0810810810810816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273</v>
      </c>
      <c r="J6" s="52">
        <f>IF($D$5&gt;0,I6/$D$5*100,"")</f>
        <v>13.175675675675674</v>
      </c>
      <c r="K6" s="37"/>
      <c r="M6" s="103" t="s">
        <v>207</v>
      </c>
      <c r="N6" s="104">
        <f>VLOOKUP($F$2*35-35+$G$2,'Data 2'!$A$7:$BJ$1126,6)</f>
        <v>273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35.231660231660236</v>
      </c>
      <c r="E7" s="35"/>
      <c r="F7" s="35"/>
      <c r="G7" s="35"/>
      <c r="H7" s="50" t="s">
        <v>65</v>
      </c>
      <c r="I7" s="51">
        <f>VLOOKUP($F$2*35-35+$G$2,'Data 2'!$A$7:$BJ$1126,7)</f>
        <v>360</v>
      </c>
      <c r="J7" s="52">
        <f>IF($D$5&gt;0,I7/$D$5*100,"")</f>
        <v>17.374517374517374</v>
      </c>
      <c r="K7" s="37"/>
      <c r="M7" s="103" t="s">
        <v>189</v>
      </c>
      <c r="N7" s="104">
        <f>VLOOKUP($F$2*35-35+$G$2,'Data 2'!$A$7:$BJ$1126,7)</f>
        <v>360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64.768339768339757</v>
      </c>
      <c r="E8" s="35"/>
      <c r="F8" s="35"/>
      <c r="G8" s="35"/>
      <c r="H8" s="50" t="s">
        <v>159</v>
      </c>
      <c r="I8" s="51">
        <f>VLOOKUP($F$2*35-35+$G$2,'Data 2'!$A$7:$BJ$1126,8)</f>
        <v>1409</v>
      </c>
      <c r="J8" s="52">
        <f>IF($D$5&gt;0,I8/$D$5*100,"")</f>
        <v>68.001930501930502</v>
      </c>
      <c r="K8" s="37"/>
      <c r="M8" s="103" t="s">
        <v>208</v>
      </c>
      <c r="N8" s="104">
        <f>VLOOKUP($F$2*35-35+$G$2,'Data 2'!$A$7:$BK$1126,63)</f>
        <v>360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24</v>
      </c>
      <c r="J9" s="56">
        <f>IF($D$5&gt;0,I9/$D$5*100,"")</f>
        <v>1.1583011583011582</v>
      </c>
      <c r="K9" s="37"/>
      <c r="M9" s="103" t="s">
        <v>69</v>
      </c>
      <c r="N9" s="104">
        <f>VLOOKUP($F$2*35-35+$G$2,'Data 2'!$A$7:$BJ$1126,9)</f>
        <v>24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23</v>
      </c>
      <c r="H12" s="59">
        <f>VLOOKUP($F$2*35-35+$G$2,'Data 2'!$A$7:$BJ$1126,12)</f>
        <v>1.8821603927986905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20</v>
      </c>
      <c r="H13" s="61">
        <f>VLOOKUP($F$2*35-35+$G$2,'Data 2'!$A$7:$BJ$1126,14)</f>
        <v>24.390243902439025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21</v>
      </c>
      <c r="H14" s="62">
        <f>VLOOKUP($F$2*35-35+$G$2,'Data 2'!$A$7:$BJ$1126,16)</f>
        <v>75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3.8483965014577257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4</v>
      </c>
      <c r="I18" s="61">
        <f>VLOOKUP($F$2*35-35+$G$2,'Data 2'!$A$7:$BJ$1126,19)</f>
        <v>1.520912547528517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6</v>
      </c>
      <c r="I19" s="66">
        <f>VLOOKUP($F$2*35-35+$G$2,'Data 2'!$A$7:$BJ$1126,21)</f>
        <v>2.7777777777777777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25</v>
      </c>
      <c r="I20" s="61">
        <f>VLOOKUP($F$2*35-35+$G$2,'Data 2'!$A$7:$BJ$1126,23)</f>
        <v>43.859649122807014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31</v>
      </c>
      <c r="I21" s="69">
        <f>VLOOKUP($F$2*35-35+$G$2,'Data 2'!$A$7:$BJ$1126,25)</f>
        <v>11.567164179104477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14.524207011686144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62.10350584307178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79.603087100330754</v>
      </c>
      <c r="G26" s="73">
        <f>VLOOKUP($F$2*35-35+$G$2,'Data 2'!$A$7:$BJ$1126,31)</f>
        <v>30.487804878048781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0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40.257171117705241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25.816023738872403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412.85714285714283</v>
      </c>
      <c r="G29" s="37"/>
      <c r="H29" s="37"/>
      <c r="I29" s="37"/>
      <c r="J29" s="70">
        <f>VLOOKUP($F$2*35-35+$G$2,'Data 2'!$A$7:$BJ$1126,28)</f>
        <v>163</v>
      </c>
      <c r="K29" s="73">
        <f>VLOOKUP($F$2*35-35+$G$2,'Data 2'!$A$7:$BJ$1126,29)</f>
        <v>13.640167364016737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63.879093198992443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0</v>
      </c>
      <c r="G33" s="49">
        <f t="shared" ref="G33:G38" si="0">F33/SUM(F$33:F$38)*100</f>
        <v>0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20</v>
      </c>
      <c r="G34" s="79">
        <f t="shared" si="0"/>
        <v>1.0005002501250626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1957</v>
      </c>
      <c r="G36" s="79">
        <f t="shared" si="0"/>
        <v>97.898949474737378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4</v>
      </c>
      <c r="G37" s="79">
        <f t="shared" si="0"/>
        <v>0.20010005002501249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18</v>
      </c>
      <c r="G38" s="49">
        <f t="shared" si="0"/>
        <v>0.90045022511255624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13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1038</v>
      </c>
      <c r="F41" s="59">
        <f>VLOOKUP($F$2*35-35+$G$2,'Data 2'!$A$7:$BJ$1126,45)</f>
        <v>51.462568170550327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17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129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15</v>
      </c>
      <c r="G44" s="73">
        <f>VLOOKUP($F$2*35-35+$G$2,'Data 2'!$A$7:$BJ$1126,53)</f>
        <v>1.2376237623762376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0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137</v>
      </c>
      <c r="E50" s="79">
        <f>VLOOKUP($F$2*35-35+$G$2,'Data 2'!$A$7:$BJ$1126,56)</f>
        <v>6.6764132553606235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6</v>
      </c>
      <c r="E51" s="79">
        <f>VLOOKUP($F$2*35-35+$G$2,'Data 2'!$A$7:$BJ$1126,58)</f>
        <v>1.6528925619834711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68</v>
      </c>
      <c r="E52" s="79">
        <f>VLOOKUP($F$2*35-35+$G$2,'Data 2'!$A$7:$BJ$1126,60)</f>
        <v>4.8815506101938269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7</v>
      </c>
      <c r="E53" s="79">
        <f>VLOOKUP($F$2*35-35+$G$2,'Data 2'!$A$7:$BJ$1126,62)</f>
        <v>30.434782608695656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900-000000000000}"/>
    <hyperlink ref="B5" location="'Front (2)'!C1" display="'Front (2)'!C1" xr:uid="{00000000-0004-0000-1900-000001000000}"/>
    <hyperlink ref="B6" location="'Front (3)'!C1" display="'Front (3)'!C1" xr:uid="{00000000-0004-0000-1900-000002000000}"/>
    <hyperlink ref="B7" location="'Front (4)'!C1" display="'Front (4)'!C1" xr:uid="{00000000-0004-0000-1900-000003000000}"/>
    <hyperlink ref="B8" location="'Front (5)'!C1" display="'Front (5)'!C1" xr:uid="{00000000-0004-0000-1900-000004000000}"/>
    <hyperlink ref="B9" location="'Front (6)'!C1" display="'Front (6)'!C1" xr:uid="{00000000-0004-0000-1900-000005000000}"/>
    <hyperlink ref="B10" location="'Front (7)'!C1" display="'Front (7)'!C1" xr:uid="{00000000-0004-0000-1900-000006000000}"/>
    <hyperlink ref="B11" location="'Front (8)'!C1" display="'Front (8)'!C1" xr:uid="{00000000-0004-0000-1900-000007000000}"/>
    <hyperlink ref="B12" location="'Front (9)'!C1" display="'Front (9)'!C1" xr:uid="{00000000-0004-0000-1900-000008000000}"/>
    <hyperlink ref="B13" location="'Front (10)'!C1" display="'Front (10)'!C1" xr:uid="{00000000-0004-0000-1900-000009000000}"/>
    <hyperlink ref="B14" location="'Front (11)'!C1" display="'Front (11)'!C1" xr:uid="{00000000-0004-0000-1900-00000A000000}"/>
    <hyperlink ref="B15" location="'Front (12)'!C1" display="'Front (12)'!C1" xr:uid="{00000000-0004-0000-1900-00000B000000}"/>
    <hyperlink ref="B16" location="'Front (13)'!C1" display="'Front (13)'!C1" xr:uid="{00000000-0004-0000-1900-00000C000000}"/>
    <hyperlink ref="B17" location="'Front (14)'!C1" display="'Front (14)'!C1" xr:uid="{00000000-0004-0000-1900-00000D000000}"/>
    <hyperlink ref="B18" location="'Front (15)'!C1" display="'Front (15)'!C1" xr:uid="{00000000-0004-0000-1900-00000E000000}"/>
    <hyperlink ref="B19" location="'Front (16)'!C1" display="'Front (16)'!C1" xr:uid="{00000000-0004-0000-1900-00000F000000}"/>
    <hyperlink ref="B20" location="'Front (17)'!C1" display="'Front (17)'!C1" xr:uid="{00000000-0004-0000-1900-000010000000}"/>
    <hyperlink ref="B21" location="'Front (18)'!C1" display="'Front (18)'!C1" xr:uid="{00000000-0004-0000-1900-000011000000}"/>
    <hyperlink ref="B22" location="'Front (19)'!C1" display="'Front (19)'!C1" xr:uid="{00000000-0004-0000-1900-000012000000}"/>
    <hyperlink ref="B23" location="'Front (20)'!C1" display="'Front (20)'!C1" xr:uid="{00000000-0004-0000-1900-000013000000}"/>
    <hyperlink ref="B24" location="'Front (21)'!C1" display="'Front (21)'!C1" xr:uid="{00000000-0004-0000-1900-000014000000}"/>
    <hyperlink ref="B25" location="'Front (22)'!C1" display="'Front (22)'!C1" xr:uid="{00000000-0004-0000-1900-000015000000}"/>
    <hyperlink ref="B26" location="'Front (23)'!C1" display="'Front (23)'!C1" xr:uid="{00000000-0004-0000-1900-000016000000}"/>
    <hyperlink ref="B27" location="'Front (24)'!C1" display="'Front (24)'!C1" xr:uid="{00000000-0004-0000-1900-000017000000}"/>
    <hyperlink ref="B28" location="'Front (25)'!C1" display="'Front (25)'!C1" xr:uid="{00000000-0004-0000-1900-000018000000}"/>
    <hyperlink ref="B29" location="'Front (26)'!C1" display="'Front (26)'!C1" xr:uid="{00000000-0004-0000-1900-000019000000}"/>
    <hyperlink ref="B30" location="'Front (27)'!C1" display="'Front (27)'!C1" xr:uid="{00000000-0004-0000-1900-00001A000000}"/>
    <hyperlink ref="B31" location="'Front (28)'!C1" display="'Front (28)'!C1" xr:uid="{00000000-0004-0000-1900-00001B000000}"/>
    <hyperlink ref="B32" location="'Front (29)'!C1" display="'Front (29)'!C1" xr:uid="{00000000-0004-0000-1900-00001C000000}"/>
    <hyperlink ref="B33" location="'Front (30)'!C1" display="'Front (30)'!C1" xr:uid="{00000000-0004-0000-1900-00001D000000}"/>
    <hyperlink ref="B34" location="'Front (31)'!C1" display="'Front (31)'!C1" xr:uid="{00000000-0004-0000-1900-00001E000000}"/>
    <hyperlink ref="B35" location="'Front (32)'!C1" display="'Front (32)'!C1" xr:uid="{00000000-0004-0000-1900-00001F000000}"/>
    <hyperlink ref="B36" location="'Front (33)'!C1" display="'Front (33)'!C1" xr:uid="{00000000-0004-0000-1900-000020000000}"/>
    <hyperlink ref="B37" location="'Front (34)'!C1" display="'Front (34)'!C1" xr:uid="{00000000-0004-0000-1900-000021000000}"/>
    <hyperlink ref="B1:B3" location="Frontpage!A1" display="PROFILES OF CULTURAL DIVERSITY_x000a_Social statistics about residents from major birthplaces, _x000a_in metropolitan municipalities" xr:uid="{00000000-0004-0000-1900-000022000000}"/>
    <hyperlink ref="L1:N4" location="Sheet1!A1" display="Sheet1!A1" xr:uid="{00000000-0004-0000-19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54"/>
  <sheetViews>
    <sheetView showGridLines="0" showRowColHeaders="0" zoomScale="95" zoomScaleNormal="95" workbookViewId="0">
      <selection activeCell="O11" sqref="O11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",B28)</f>
        <v>Residents of Hume who were born in Philippines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25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2626</v>
      </c>
      <c r="E5" s="35"/>
      <c r="F5" s="35"/>
      <c r="G5" s="47"/>
      <c r="H5" s="35" t="s">
        <v>157</v>
      </c>
      <c r="I5" s="48">
        <f>VLOOKUP($F$2*35-35+$G$2,'Data 2'!$A$7:$BJ$1126,5)</f>
        <v>40</v>
      </c>
      <c r="J5" s="49">
        <f>IF($D$5&gt;0,I5/$D$5*100,"")</f>
        <v>1.5232292460015233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175</v>
      </c>
      <c r="J6" s="52">
        <f>IF($D$5&gt;0,I6/$D$5*100,"")</f>
        <v>6.6641279512566642</v>
      </c>
      <c r="K6" s="37"/>
      <c r="M6" s="103" t="s">
        <v>207</v>
      </c>
      <c r="N6" s="104">
        <f>VLOOKUP($F$2*35-35+$G$2,'Data 2'!$A$7:$BJ$1126,6)</f>
        <v>175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59.444021325209441</v>
      </c>
      <c r="E7" s="35"/>
      <c r="F7" s="35"/>
      <c r="G7" s="35"/>
      <c r="H7" s="50" t="s">
        <v>65</v>
      </c>
      <c r="I7" s="51">
        <f>VLOOKUP($F$2*35-35+$G$2,'Data 2'!$A$7:$BJ$1126,7)</f>
        <v>307</v>
      </c>
      <c r="J7" s="52">
        <f>IF($D$5&gt;0,I7/$D$5*100,"")</f>
        <v>11.690784463061691</v>
      </c>
      <c r="K7" s="37"/>
      <c r="M7" s="103" t="s">
        <v>189</v>
      </c>
      <c r="N7" s="104">
        <f>VLOOKUP($F$2*35-35+$G$2,'Data 2'!$A$7:$BJ$1126,7)</f>
        <v>307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40.555978674790559</v>
      </c>
      <c r="E8" s="35"/>
      <c r="F8" s="35"/>
      <c r="G8" s="35"/>
      <c r="H8" s="50" t="s">
        <v>159</v>
      </c>
      <c r="I8" s="51">
        <f>VLOOKUP($F$2*35-35+$G$2,'Data 2'!$A$7:$BJ$1126,8)</f>
        <v>1960</v>
      </c>
      <c r="J8" s="52">
        <f>IF($D$5&gt;0,I8/$D$5*100,"")</f>
        <v>74.638233054074647</v>
      </c>
      <c r="K8" s="37"/>
      <c r="M8" s="103" t="s">
        <v>208</v>
      </c>
      <c r="N8" s="104">
        <f>VLOOKUP($F$2*35-35+$G$2,'Data 2'!$A$7:$BK$1126,63)</f>
        <v>307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186</v>
      </c>
      <c r="J9" s="56">
        <f>IF($D$5&gt;0,I9/$D$5*100,"")</f>
        <v>7.0830159939070825</v>
      </c>
      <c r="K9" s="37"/>
      <c r="M9" s="103" t="s">
        <v>69</v>
      </c>
      <c r="N9" s="104">
        <f>VLOOKUP($F$2*35-35+$G$2,'Data 2'!$A$7:$BJ$1126,9)</f>
        <v>186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65</v>
      </c>
      <c r="H12" s="59">
        <f>VLOOKUP($F$2*35-35+$G$2,'Data 2'!$A$7:$BJ$1126,12)</f>
        <v>6.619144602851323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8</v>
      </c>
      <c r="H13" s="61">
        <f>VLOOKUP($F$2*35-35+$G$2,'Data 2'!$A$7:$BJ$1126,14)</f>
        <v>5.7971014492753623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148</v>
      </c>
      <c r="H14" s="62">
        <f>VLOOKUP($F$2*35-35+$G$2,'Data 2'!$A$7:$BJ$1126,16)</f>
        <v>90.445859872611464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12.494577006507592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7</v>
      </c>
      <c r="I18" s="61">
        <f>VLOOKUP($F$2*35-35+$G$2,'Data 2'!$A$7:$BJ$1126,19)</f>
        <v>4.4303797468354427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10</v>
      </c>
      <c r="I19" s="66">
        <f>VLOOKUP($F$2*35-35+$G$2,'Data 2'!$A$7:$BJ$1126,21)</f>
        <v>12.5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8</v>
      </c>
      <c r="I20" s="61">
        <f>VLOOKUP($F$2*35-35+$G$2,'Data 2'!$A$7:$BJ$1126,23)</f>
        <v>9.4117647058823533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13</v>
      </c>
      <c r="I21" s="69">
        <f>VLOOKUP($F$2*35-35+$G$2,'Data 2'!$A$7:$BJ$1126,25)</f>
        <v>8.3333333333333321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25.987525987525988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50.519750519750517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84.687083888149147</v>
      </c>
      <c r="G26" s="73">
        <f>VLOOKUP($F$2*35-35+$G$2,'Data 2'!$A$7:$BJ$1126,31)</f>
        <v>73.372287145242069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39.578313253012048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0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24.879518072289155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770</v>
      </c>
      <c r="G29" s="37"/>
      <c r="H29" s="37"/>
      <c r="I29" s="37"/>
      <c r="J29" s="70">
        <f>VLOOKUP($F$2*35-35+$G$2,'Data 2'!$A$7:$BJ$1126,28)</f>
        <v>122</v>
      </c>
      <c r="K29" s="73">
        <f>VLOOKUP($F$2*35-35+$G$2,'Data 2'!$A$7:$BJ$1126,29)</f>
        <v>6.8080357142857135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25.304518664047148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5</v>
      </c>
      <c r="G33" s="49">
        <f t="shared" ref="G33:G38" si="0">F33/SUM(F$33:F$38)*100</f>
        <v>0.19387359441644048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2495</v>
      </c>
      <c r="G34" s="79">
        <f t="shared" si="0"/>
        <v>96.742923613803796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3</v>
      </c>
      <c r="G35" s="79">
        <f t="shared" si="0"/>
        <v>0.11632415664986429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21</v>
      </c>
      <c r="G36" s="79">
        <f t="shared" si="0"/>
        <v>0.81426909654904989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3</v>
      </c>
      <c r="G37" s="79">
        <f t="shared" si="0"/>
        <v>0.11632415664986429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52</v>
      </c>
      <c r="G38" s="49">
        <f t="shared" si="0"/>
        <v>2.0162853819309809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8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413</v>
      </c>
      <c r="F41" s="59">
        <f>VLOOKUP($F$2*35-35+$G$2,'Data 2'!$A$7:$BJ$1126,45)</f>
        <v>16.06378840917931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2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39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9</v>
      </c>
      <c r="G44" s="73">
        <f>VLOOKUP($F$2*35-35+$G$2,'Data 2'!$A$7:$BJ$1126,53)</f>
        <v>0.92307692307692313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17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71</v>
      </c>
      <c r="E50" s="79">
        <f>VLOOKUP($F$2*35-35+$G$2,'Data 2'!$A$7:$BJ$1126,56)</f>
        <v>2.7171833141982393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0</v>
      </c>
      <c r="E51" s="79">
        <f>VLOOKUP($F$2*35-35+$G$2,'Data 2'!$A$7:$BJ$1126,58)</f>
        <v>0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42</v>
      </c>
      <c r="E52" s="79">
        <f>VLOOKUP($F$2*35-35+$G$2,'Data 2'!$A$7:$BJ$1126,60)</f>
        <v>2.169421487603306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21</v>
      </c>
      <c r="E53" s="79">
        <f>VLOOKUP($F$2*35-35+$G$2,'Data 2'!$A$7:$BJ$1126,62)</f>
        <v>11.29032258064516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A00-000000000000}"/>
    <hyperlink ref="B5" location="'Front (2)'!C1" display="'Front (2)'!C1" xr:uid="{00000000-0004-0000-1A00-000001000000}"/>
    <hyperlink ref="B6" location="'Front (3)'!C1" display="'Front (3)'!C1" xr:uid="{00000000-0004-0000-1A00-000002000000}"/>
    <hyperlink ref="B7" location="'Front (4)'!C1" display="'Front (4)'!C1" xr:uid="{00000000-0004-0000-1A00-000003000000}"/>
    <hyperlink ref="B8" location="'Front (5)'!C1" display="'Front (5)'!C1" xr:uid="{00000000-0004-0000-1A00-000004000000}"/>
    <hyperlink ref="B9" location="'Front (6)'!C1" display="'Front (6)'!C1" xr:uid="{00000000-0004-0000-1A00-000005000000}"/>
    <hyperlink ref="B10" location="'Front (7)'!C1" display="'Front (7)'!C1" xr:uid="{00000000-0004-0000-1A00-000006000000}"/>
    <hyperlink ref="B11" location="'Front (8)'!C1" display="'Front (8)'!C1" xr:uid="{00000000-0004-0000-1A00-000007000000}"/>
    <hyperlink ref="B12" location="'Front (9)'!C1" display="'Front (9)'!C1" xr:uid="{00000000-0004-0000-1A00-000008000000}"/>
    <hyperlink ref="B13" location="'Front (10)'!C1" display="'Front (10)'!C1" xr:uid="{00000000-0004-0000-1A00-000009000000}"/>
    <hyperlink ref="B14" location="'Front (11)'!C1" display="'Front (11)'!C1" xr:uid="{00000000-0004-0000-1A00-00000A000000}"/>
    <hyperlink ref="B15" location="'Front (12)'!C1" display="'Front (12)'!C1" xr:uid="{00000000-0004-0000-1A00-00000B000000}"/>
    <hyperlink ref="B16" location="'Front (13)'!C1" display="'Front (13)'!C1" xr:uid="{00000000-0004-0000-1A00-00000C000000}"/>
    <hyperlink ref="B17" location="'Front (14)'!C1" display="'Front (14)'!C1" xr:uid="{00000000-0004-0000-1A00-00000D000000}"/>
    <hyperlink ref="B18" location="'Front (15)'!C1" display="'Front (15)'!C1" xr:uid="{00000000-0004-0000-1A00-00000E000000}"/>
    <hyperlink ref="B19" location="'Front (16)'!C1" display="'Front (16)'!C1" xr:uid="{00000000-0004-0000-1A00-00000F000000}"/>
    <hyperlink ref="B20" location="'Front (17)'!C1" display="'Front (17)'!C1" xr:uid="{00000000-0004-0000-1A00-000010000000}"/>
    <hyperlink ref="B21" location="'Front (18)'!C1" display="'Front (18)'!C1" xr:uid="{00000000-0004-0000-1A00-000011000000}"/>
    <hyperlink ref="B22" location="'Front (19)'!C1" display="'Front (19)'!C1" xr:uid="{00000000-0004-0000-1A00-000012000000}"/>
    <hyperlink ref="B23" location="'Front (20)'!C1" display="'Front (20)'!C1" xr:uid="{00000000-0004-0000-1A00-000013000000}"/>
    <hyperlink ref="B24" location="'Front (21)'!C1" display="'Front (21)'!C1" xr:uid="{00000000-0004-0000-1A00-000014000000}"/>
    <hyperlink ref="B25" location="'Front (22)'!C1" display="'Front (22)'!C1" xr:uid="{00000000-0004-0000-1A00-000015000000}"/>
    <hyperlink ref="B26" location="'Front (23)'!C1" display="'Front (23)'!C1" xr:uid="{00000000-0004-0000-1A00-000016000000}"/>
    <hyperlink ref="B27" location="'Front (24)'!C1" display="'Front (24)'!C1" xr:uid="{00000000-0004-0000-1A00-000017000000}"/>
    <hyperlink ref="B28" location="'Front (25)'!C1" display="'Front (25)'!C1" xr:uid="{00000000-0004-0000-1A00-000018000000}"/>
    <hyperlink ref="B29" location="'Front (26)'!C1" display="'Front (26)'!C1" xr:uid="{00000000-0004-0000-1A00-000019000000}"/>
    <hyperlink ref="B30" location="'Front (27)'!C1" display="'Front (27)'!C1" xr:uid="{00000000-0004-0000-1A00-00001A000000}"/>
    <hyperlink ref="B31" location="'Front (28)'!C1" display="'Front (28)'!C1" xr:uid="{00000000-0004-0000-1A00-00001B000000}"/>
    <hyperlink ref="B32" location="'Front (29)'!C1" display="'Front (29)'!C1" xr:uid="{00000000-0004-0000-1A00-00001C000000}"/>
    <hyperlink ref="B33" location="'Front (30)'!C1" display="'Front (30)'!C1" xr:uid="{00000000-0004-0000-1A00-00001D000000}"/>
    <hyperlink ref="B34" location="'Front (31)'!C1" display="'Front (31)'!C1" xr:uid="{00000000-0004-0000-1A00-00001E000000}"/>
    <hyperlink ref="B35" location="'Front (32)'!C1" display="'Front (32)'!C1" xr:uid="{00000000-0004-0000-1A00-00001F000000}"/>
    <hyperlink ref="B36" location="'Front (33)'!C1" display="'Front (33)'!C1" xr:uid="{00000000-0004-0000-1A00-000020000000}"/>
    <hyperlink ref="B37" location="'Front (34)'!C1" display="'Front (34)'!C1" xr:uid="{00000000-0004-0000-1A00-000021000000}"/>
    <hyperlink ref="B1:B3" location="Frontpage!A1" display="PROFILES OF CULTURAL DIVERSITY_x000a_Social statistics about residents from major birthplaces, _x000a_in metropolitan municipalities" xr:uid="{00000000-0004-0000-1A00-000022000000}"/>
    <hyperlink ref="L1:N4" location="Sheet1!A1" display="Sheet1!A1" xr:uid="{00000000-0004-0000-1A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V54"/>
  <sheetViews>
    <sheetView showGridLines="0" showRowColHeaders="0" zoomScale="95" zoomScaleNormal="95" workbookViewId="0">
      <selection activeCell="O11" sqref="O11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",B29)</f>
        <v>Residents of Hume who were born in Poland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26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320</v>
      </c>
      <c r="E5" s="35"/>
      <c r="F5" s="35"/>
      <c r="G5" s="47"/>
      <c r="H5" s="35" t="s">
        <v>157</v>
      </c>
      <c r="I5" s="48">
        <f>VLOOKUP($F$2*35-35+$G$2,'Data 2'!$A$7:$BJ$1126,5)</f>
        <v>0</v>
      </c>
      <c r="J5" s="49">
        <f>IF($D$5&gt;0,I5/$D$5*100,"")</f>
        <v>0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0</v>
      </c>
      <c r="J6" s="52">
        <f>IF($D$5&gt;0,I6/$D$5*100,"")</f>
        <v>0</v>
      </c>
      <c r="K6" s="37"/>
      <c r="M6" s="103" t="s">
        <v>207</v>
      </c>
      <c r="N6" s="104">
        <f>VLOOKUP($F$2*35-35+$G$2,'Data 2'!$A$7:$BJ$1126,6)</f>
        <v>0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56.562500000000007</v>
      </c>
      <c r="E7" s="35"/>
      <c r="F7" s="35"/>
      <c r="G7" s="35"/>
      <c r="H7" s="50" t="s">
        <v>65</v>
      </c>
      <c r="I7" s="51">
        <f>VLOOKUP($F$2*35-35+$G$2,'Data 2'!$A$7:$BJ$1126,7)</f>
        <v>0</v>
      </c>
      <c r="J7" s="52">
        <f>IF($D$5&gt;0,I7/$D$5*100,"")</f>
        <v>0</v>
      </c>
      <c r="K7" s="37"/>
      <c r="M7" s="103" t="s">
        <v>189</v>
      </c>
      <c r="N7" s="104">
        <f>VLOOKUP($F$2*35-35+$G$2,'Data 2'!$A$7:$BJ$1126,7)</f>
        <v>0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43.437499999999993</v>
      </c>
      <c r="E8" s="35"/>
      <c r="F8" s="35"/>
      <c r="G8" s="35"/>
      <c r="H8" s="50" t="s">
        <v>159</v>
      </c>
      <c r="I8" s="51">
        <f>VLOOKUP($F$2*35-35+$G$2,'Data 2'!$A$7:$BJ$1126,8)</f>
        <v>205</v>
      </c>
      <c r="J8" s="52">
        <f>IF($D$5&gt;0,I8/$D$5*100,"")</f>
        <v>64.0625</v>
      </c>
      <c r="K8" s="37"/>
      <c r="M8" s="103" t="s">
        <v>208</v>
      </c>
      <c r="N8" s="104">
        <f>VLOOKUP($F$2*35-35+$G$2,'Data 2'!$A$7:$BK$1126,63)</f>
        <v>0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104</v>
      </c>
      <c r="J9" s="56">
        <f>IF($D$5&gt;0,I9/$D$5*100,"")</f>
        <v>32.5</v>
      </c>
      <c r="K9" s="37"/>
      <c r="M9" s="103" t="s">
        <v>69</v>
      </c>
      <c r="N9" s="104">
        <f>VLOOKUP($F$2*35-35+$G$2,'Data 2'!$A$7:$BJ$1126,9)</f>
        <v>104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10</v>
      </c>
      <c r="H12" s="59">
        <f>VLOOKUP($F$2*35-35+$G$2,'Data 2'!$A$7:$BJ$1126,12)</f>
        <v>13.157894736842104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0</v>
      </c>
      <c r="H13" s="61">
        <f>VLOOKUP($F$2*35-35+$G$2,'Data 2'!$A$7:$BJ$1126,14)</f>
        <v>0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27</v>
      </c>
      <c r="H14" s="62">
        <f>VLOOKUP($F$2*35-35+$G$2,'Data 2'!$A$7:$BJ$1126,16)</f>
        <v>85.714285714285708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15.54054054054054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0</v>
      </c>
      <c r="I18" s="61">
        <f>VLOOKUP($F$2*35-35+$G$2,'Data 2'!$A$7:$BJ$1126,19)</f>
        <v>0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0</v>
      </c>
      <c r="I19" s="66">
        <f>VLOOKUP($F$2*35-35+$G$2,'Data 2'!$A$7:$BJ$1126,21)</f>
        <v>0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0</v>
      </c>
      <c r="I20" s="61">
        <f>VLOOKUP($F$2*35-35+$G$2,'Data 2'!$A$7:$BJ$1126,23)</f>
        <v>0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0</v>
      </c>
      <c r="I21" s="69">
        <f>VLOOKUP($F$2*35-35+$G$2,'Data 2'!$A$7:$BJ$1126,25)</f>
        <v>0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32.467532467532465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37.662337662337663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70</v>
      </c>
      <c r="G26" s="73">
        <f>VLOOKUP($F$2*35-35+$G$2,'Data 2'!$A$7:$BJ$1126,31)</f>
        <v>60.833333333333329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36.84210526315789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27.819548872180448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0" t="s">
        <v>9</v>
      </c>
      <c r="C29" s="137" t="s">
        <v>178</v>
      </c>
      <c r="D29" s="135"/>
      <c r="E29" s="135"/>
      <c r="F29" s="136">
        <f>VLOOKUP($F$2*35-35+$G$2,'Data 2'!$A$7:$BJ$1126,36)</f>
        <v>490.21739130434781</v>
      </c>
      <c r="G29" s="37"/>
      <c r="H29" s="37"/>
      <c r="I29" s="37"/>
      <c r="J29" s="70">
        <f>VLOOKUP($F$2*35-35+$G$2,'Data 2'!$A$7:$BJ$1126,28)</f>
        <v>8</v>
      </c>
      <c r="K29" s="73">
        <f>VLOOKUP($F$2*35-35+$G$2,'Data 2'!$A$7:$BJ$1126,29)</f>
        <v>5.4794520547945202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15.231788079470199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0</v>
      </c>
      <c r="G33" s="49">
        <f t="shared" ref="G33:G38" si="0">F33/SUM(F$33:F$38)*100</f>
        <v>0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263</v>
      </c>
      <c r="G34" s="79">
        <f t="shared" si="0"/>
        <v>88.851351351351354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0</v>
      </c>
      <c r="G36" s="79">
        <f t="shared" si="0"/>
        <v>0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0</v>
      </c>
      <c r="G37" s="79">
        <f t="shared" si="0"/>
        <v>0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33</v>
      </c>
      <c r="G38" s="49">
        <f t="shared" si="0"/>
        <v>11.148648648648649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0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5</v>
      </c>
      <c r="F41" s="59">
        <f>VLOOKUP($F$2*35-35+$G$2,'Data 2'!$A$7:$BJ$1126,45)</f>
        <v>1.5822784810126582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0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3</v>
      </c>
      <c r="G44" s="73">
        <f>VLOOKUP($F$2*35-35+$G$2,'Data 2'!$A$7:$BJ$1126,53)</f>
        <v>3.9473684210526314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24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37</v>
      </c>
      <c r="E50" s="79">
        <f>VLOOKUP($F$2*35-35+$G$2,'Data 2'!$A$7:$BJ$1126,56)</f>
        <v>11.746031746031745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0</v>
      </c>
      <c r="E51" s="79">
        <f>VLOOKUP($F$2*35-35+$G$2,'Data 2'!$A$7:$BJ$1126,58)</f>
        <v>0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9</v>
      </c>
      <c r="E52" s="79">
        <f>VLOOKUP($F$2*35-35+$G$2,'Data 2'!$A$7:$BJ$1126,60)</f>
        <v>4.3478260869565215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24</v>
      </c>
      <c r="E53" s="79">
        <f>VLOOKUP($F$2*35-35+$G$2,'Data 2'!$A$7:$BJ$1126,62)</f>
        <v>23.300970873786408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B00-000000000000}"/>
    <hyperlink ref="B5" location="'Front (2)'!C1" display="'Front (2)'!C1" xr:uid="{00000000-0004-0000-1B00-000001000000}"/>
    <hyperlink ref="B6" location="'Front (3)'!C1" display="'Front (3)'!C1" xr:uid="{00000000-0004-0000-1B00-000002000000}"/>
    <hyperlink ref="B7" location="'Front (4)'!C1" display="'Front (4)'!C1" xr:uid="{00000000-0004-0000-1B00-000003000000}"/>
    <hyperlink ref="B8" location="'Front (5)'!C1" display="'Front (5)'!C1" xr:uid="{00000000-0004-0000-1B00-000004000000}"/>
    <hyperlink ref="B9" location="'Front (6)'!C1" display="'Front (6)'!C1" xr:uid="{00000000-0004-0000-1B00-000005000000}"/>
    <hyperlink ref="B10" location="'Front (7)'!C1" display="'Front (7)'!C1" xr:uid="{00000000-0004-0000-1B00-000006000000}"/>
    <hyperlink ref="B11" location="'Front (8)'!C1" display="'Front (8)'!C1" xr:uid="{00000000-0004-0000-1B00-000007000000}"/>
    <hyperlink ref="B12" location="'Front (9)'!C1" display="'Front (9)'!C1" xr:uid="{00000000-0004-0000-1B00-000008000000}"/>
    <hyperlink ref="B13" location="'Front (10)'!C1" display="'Front (10)'!C1" xr:uid="{00000000-0004-0000-1B00-000009000000}"/>
    <hyperlink ref="B14" location="'Front (11)'!C1" display="'Front (11)'!C1" xr:uid="{00000000-0004-0000-1B00-00000A000000}"/>
    <hyperlink ref="B15" location="'Front (12)'!C1" display="'Front (12)'!C1" xr:uid="{00000000-0004-0000-1B00-00000B000000}"/>
    <hyperlink ref="B16" location="'Front (13)'!C1" display="'Front (13)'!C1" xr:uid="{00000000-0004-0000-1B00-00000C000000}"/>
    <hyperlink ref="B17" location="'Front (14)'!C1" display="'Front (14)'!C1" xr:uid="{00000000-0004-0000-1B00-00000D000000}"/>
    <hyperlink ref="B18" location="'Front (15)'!C1" display="'Front (15)'!C1" xr:uid="{00000000-0004-0000-1B00-00000E000000}"/>
    <hyperlink ref="B19" location="'Front (16)'!C1" display="'Front (16)'!C1" xr:uid="{00000000-0004-0000-1B00-00000F000000}"/>
    <hyperlink ref="B20" location="'Front (17)'!C1" display="'Front (17)'!C1" xr:uid="{00000000-0004-0000-1B00-000010000000}"/>
    <hyperlink ref="B21" location="'Front (18)'!C1" display="'Front (18)'!C1" xr:uid="{00000000-0004-0000-1B00-000011000000}"/>
    <hyperlink ref="B22" location="'Front (19)'!C1" display="'Front (19)'!C1" xr:uid="{00000000-0004-0000-1B00-000012000000}"/>
    <hyperlink ref="B23" location="'Front (20)'!C1" display="'Front (20)'!C1" xr:uid="{00000000-0004-0000-1B00-000013000000}"/>
    <hyperlink ref="B24" location="'Front (21)'!C1" display="'Front (21)'!C1" xr:uid="{00000000-0004-0000-1B00-000014000000}"/>
    <hyperlink ref="B25" location="'Front (22)'!C1" display="'Front (22)'!C1" xr:uid="{00000000-0004-0000-1B00-000015000000}"/>
    <hyperlink ref="B26" location="'Front (23)'!C1" display="'Front (23)'!C1" xr:uid="{00000000-0004-0000-1B00-000016000000}"/>
    <hyperlink ref="B27" location="'Front (24)'!C1" display="'Front (24)'!C1" xr:uid="{00000000-0004-0000-1B00-000017000000}"/>
    <hyperlink ref="B28" location="'Front (25)'!C1" display="'Front (25)'!C1" xr:uid="{00000000-0004-0000-1B00-000018000000}"/>
    <hyperlink ref="B29" location="'Front (26)'!C1" display="'Front (26)'!C1" xr:uid="{00000000-0004-0000-1B00-000019000000}"/>
    <hyperlink ref="B30" location="'Front (27)'!C1" display="'Front (27)'!C1" xr:uid="{00000000-0004-0000-1B00-00001A000000}"/>
    <hyperlink ref="B31" location="'Front (28)'!C1" display="'Front (28)'!C1" xr:uid="{00000000-0004-0000-1B00-00001B000000}"/>
    <hyperlink ref="B32" location="'Front (29)'!C1" display="'Front (29)'!C1" xr:uid="{00000000-0004-0000-1B00-00001C000000}"/>
    <hyperlink ref="B33" location="'Front (30)'!C1" display="'Front (30)'!C1" xr:uid="{00000000-0004-0000-1B00-00001D000000}"/>
    <hyperlink ref="B34" location="'Front (31)'!C1" display="'Front (31)'!C1" xr:uid="{00000000-0004-0000-1B00-00001E000000}"/>
    <hyperlink ref="B35" location="'Front (32)'!C1" display="'Front (32)'!C1" xr:uid="{00000000-0004-0000-1B00-00001F000000}"/>
    <hyperlink ref="B36" location="'Front (33)'!C1" display="'Front (33)'!C1" xr:uid="{00000000-0004-0000-1B00-000020000000}"/>
    <hyperlink ref="B37" location="'Front (34)'!C1" display="'Front (34)'!C1" xr:uid="{00000000-0004-0000-1B00-000021000000}"/>
    <hyperlink ref="B1:B3" location="Frontpage!A1" display="PROFILES OF CULTURAL DIVERSITY_x000a_Social statistics about residents from major birthplaces, _x000a_in metropolitan municipalities" xr:uid="{00000000-0004-0000-1B00-000022000000}"/>
    <hyperlink ref="L1:N4" location="Sheet1!A1" display="Sheet1!A1" xr:uid="{00000000-0004-0000-1B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V54"/>
  <sheetViews>
    <sheetView showGridLines="0" showRowColHeaders="0" zoomScale="95" zoomScaleNormal="95" workbookViewId="0">
      <selection activeCell="O11" sqref="O11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",B30)</f>
        <v>Residents of Hume who were born in Samoa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27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1058</v>
      </c>
      <c r="E5" s="35"/>
      <c r="F5" s="35"/>
      <c r="G5" s="47"/>
      <c r="H5" s="35" t="s">
        <v>157</v>
      </c>
      <c r="I5" s="48">
        <f>VLOOKUP($F$2*35-35+$G$2,'Data 2'!$A$7:$BJ$1126,5)</f>
        <v>19</v>
      </c>
      <c r="J5" s="49">
        <f>IF($D$5&gt;0,I5/$D$5*100,"")</f>
        <v>1.7958412098298677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84</v>
      </c>
      <c r="J6" s="52">
        <f>IF($D$5&gt;0,I6/$D$5*100,"")</f>
        <v>7.9395085066162565</v>
      </c>
      <c r="K6" s="37"/>
      <c r="M6" s="103" t="s">
        <v>207</v>
      </c>
      <c r="N6" s="104">
        <f>VLOOKUP($F$2*35-35+$G$2,'Data 2'!$A$7:$BJ$1126,6)</f>
        <v>84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51.79584120982986</v>
      </c>
      <c r="E7" s="35"/>
      <c r="F7" s="35"/>
      <c r="G7" s="35"/>
      <c r="H7" s="50" t="s">
        <v>65</v>
      </c>
      <c r="I7" s="51">
        <f>VLOOKUP($F$2*35-35+$G$2,'Data 2'!$A$7:$BJ$1126,7)</f>
        <v>114</v>
      </c>
      <c r="J7" s="52">
        <f>IF($D$5&gt;0,I7/$D$5*100,"")</f>
        <v>10.775047258979207</v>
      </c>
      <c r="K7" s="37"/>
      <c r="M7" s="103" t="s">
        <v>189</v>
      </c>
      <c r="N7" s="104">
        <f>VLOOKUP($F$2*35-35+$G$2,'Data 2'!$A$7:$BJ$1126,7)</f>
        <v>114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48.20415879017014</v>
      </c>
      <c r="E8" s="35"/>
      <c r="F8" s="35"/>
      <c r="G8" s="35"/>
      <c r="H8" s="50" t="s">
        <v>159</v>
      </c>
      <c r="I8" s="51">
        <f>VLOOKUP($F$2*35-35+$G$2,'Data 2'!$A$7:$BJ$1126,8)</f>
        <v>802</v>
      </c>
      <c r="J8" s="52">
        <f>IF($D$5&gt;0,I8/$D$5*100,"")</f>
        <v>75.803402646502832</v>
      </c>
      <c r="K8" s="37"/>
      <c r="M8" s="103" t="s">
        <v>208</v>
      </c>
      <c r="N8" s="104">
        <f>VLOOKUP($F$2*35-35+$G$2,'Data 2'!$A$7:$BK$1126,63)</f>
        <v>114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58</v>
      </c>
      <c r="J9" s="56">
        <f>IF($D$5&gt;0,I9/$D$5*100,"")</f>
        <v>5.4820415879017013</v>
      </c>
      <c r="K9" s="37"/>
      <c r="M9" s="103" t="s">
        <v>69</v>
      </c>
      <c r="N9" s="104">
        <f>VLOOKUP($F$2*35-35+$G$2,'Data 2'!$A$7:$BJ$1126,9)</f>
        <v>58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22</v>
      </c>
      <c r="H12" s="59">
        <f>VLOOKUP($F$2*35-35+$G$2,'Data 2'!$A$7:$BJ$1126,12)</f>
        <v>6.0109289617486334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6</v>
      </c>
      <c r="H13" s="61">
        <f>VLOOKUP($F$2*35-35+$G$2,'Data 2'!$A$7:$BJ$1126,14)</f>
        <v>11.538461538461538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62</v>
      </c>
      <c r="H14" s="62">
        <f>VLOOKUP($F$2*35-35+$G$2,'Data 2'!$A$7:$BJ$1126,16)</f>
        <v>78.787878787878782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23.687150837988828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6</v>
      </c>
      <c r="I18" s="61">
        <f>VLOOKUP($F$2*35-35+$G$2,'Data 2'!$A$7:$BJ$1126,19)</f>
        <v>11.76470588235294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3</v>
      </c>
      <c r="I19" s="66">
        <f>VLOOKUP($F$2*35-35+$G$2,'Data 2'!$A$7:$BJ$1126,21)</f>
        <v>17.647058823529413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16</v>
      </c>
      <c r="I20" s="61">
        <f>VLOOKUP($F$2*35-35+$G$2,'Data 2'!$A$7:$BJ$1126,23)</f>
        <v>48.484848484848484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18</v>
      </c>
      <c r="I21" s="69">
        <f>VLOOKUP($F$2*35-35+$G$2,'Data 2'!$A$7:$BJ$1126,25)</f>
        <v>39.130434782608695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30.594900849858359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5.382436260623229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73.834196891191709</v>
      </c>
      <c r="G26" s="73">
        <f>VLOOKUP($F$2*35-35+$G$2,'Data 2'!$A$7:$BJ$1126,31)</f>
        <v>52.867830423940156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64.393939393939391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7.9545454545454541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677.27272727272725</v>
      </c>
      <c r="G29" s="37"/>
      <c r="H29" s="37"/>
      <c r="I29" s="37"/>
      <c r="J29" s="70">
        <f>VLOOKUP($F$2*35-35+$G$2,'Data 2'!$A$7:$BJ$1126,28)</f>
        <v>68</v>
      </c>
      <c r="K29" s="73">
        <f>VLOOKUP($F$2*35-35+$G$2,'Data 2'!$A$7:$BJ$1126,29)</f>
        <v>11.202635914332784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0" t="s">
        <v>3</v>
      </c>
      <c r="C30" s="135" t="s">
        <v>131</v>
      </c>
      <c r="D30" s="135"/>
      <c r="E30" s="135"/>
      <c r="F30" s="60">
        <f>VLOOKUP($F$2*35-35+$G$2,'Data 2'!$A$7:$BJ$1126,51)</f>
        <v>65.73982125124131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0</v>
      </c>
      <c r="G33" s="49">
        <f t="shared" ref="G33:G38" si="0">F33/SUM(F$33:F$38)*100</f>
        <v>0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973</v>
      </c>
      <c r="G34" s="79">
        <f t="shared" si="0"/>
        <v>96.527777777777786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0</v>
      </c>
      <c r="G36" s="79">
        <f t="shared" si="0"/>
        <v>0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0</v>
      </c>
      <c r="G37" s="79">
        <f t="shared" si="0"/>
        <v>0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35</v>
      </c>
      <c r="G38" s="49">
        <f t="shared" si="0"/>
        <v>3.4722222222222223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0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339</v>
      </c>
      <c r="F41" s="59">
        <f>VLOOKUP($F$2*35-35+$G$2,'Data 2'!$A$7:$BJ$1126,45)</f>
        <v>33.900000000000006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0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3</v>
      </c>
      <c r="G44" s="73">
        <f>VLOOKUP($F$2*35-35+$G$2,'Data 2'!$A$7:$BJ$1126,53)</f>
        <v>0.82872928176795579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0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102</v>
      </c>
      <c r="E50" s="79">
        <f>VLOOKUP($F$2*35-35+$G$2,'Data 2'!$A$7:$BJ$1126,56)</f>
        <v>9.760765550239233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6</v>
      </c>
      <c r="E51" s="79">
        <f>VLOOKUP($F$2*35-35+$G$2,'Data 2'!$A$7:$BJ$1126,58)</f>
        <v>5.5555555555555554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65</v>
      </c>
      <c r="E52" s="79">
        <f>VLOOKUP($F$2*35-35+$G$2,'Data 2'!$A$7:$BJ$1126,60)</f>
        <v>8.1967213114754092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18</v>
      </c>
      <c r="E53" s="79">
        <f>VLOOKUP($F$2*35-35+$G$2,'Data 2'!$A$7:$BJ$1126,62)</f>
        <v>36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C00-000000000000}"/>
    <hyperlink ref="B5" location="'Front (2)'!C1" display="'Front (2)'!C1" xr:uid="{00000000-0004-0000-1C00-000001000000}"/>
    <hyperlink ref="B6" location="'Front (3)'!C1" display="'Front (3)'!C1" xr:uid="{00000000-0004-0000-1C00-000002000000}"/>
    <hyperlink ref="B7" location="'Front (4)'!C1" display="'Front (4)'!C1" xr:uid="{00000000-0004-0000-1C00-000003000000}"/>
    <hyperlink ref="B8" location="'Front (5)'!C1" display="'Front (5)'!C1" xr:uid="{00000000-0004-0000-1C00-000004000000}"/>
    <hyperlink ref="B9" location="'Front (6)'!C1" display="'Front (6)'!C1" xr:uid="{00000000-0004-0000-1C00-000005000000}"/>
    <hyperlink ref="B10" location="'Front (7)'!C1" display="'Front (7)'!C1" xr:uid="{00000000-0004-0000-1C00-000006000000}"/>
    <hyperlink ref="B11" location="'Front (8)'!C1" display="'Front (8)'!C1" xr:uid="{00000000-0004-0000-1C00-000007000000}"/>
    <hyperlink ref="B12" location="'Front (9)'!C1" display="'Front (9)'!C1" xr:uid="{00000000-0004-0000-1C00-000008000000}"/>
    <hyperlink ref="B13" location="'Front (10)'!C1" display="'Front (10)'!C1" xr:uid="{00000000-0004-0000-1C00-000009000000}"/>
    <hyperlink ref="B14" location="'Front (11)'!C1" display="'Front (11)'!C1" xr:uid="{00000000-0004-0000-1C00-00000A000000}"/>
    <hyperlink ref="B15" location="'Front (12)'!C1" display="'Front (12)'!C1" xr:uid="{00000000-0004-0000-1C00-00000B000000}"/>
    <hyperlink ref="B16" location="'Front (13)'!C1" display="'Front (13)'!C1" xr:uid="{00000000-0004-0000-1C00-00000C000000}"/>
    <hyperlink ref="B17" location="'Front (14)'!C1" display="'Front (14)'!C1" xr:uid="{00000000-0004-0000-1C00-00000D000000}"/>
    <hyperlink ref="B18" location="'Front (15)'!C1" display="'Front (15)'!C1" xr:uid="{00000000-0004-0000-1C00-00000E000000}"/>
    <hyperlink ref="B19" location="'Front (16)'!C1" display="'Front (16)'!C1" xr:uid="{00000000-0004-0000-1C00-00000F000000}"/>
    <hyperlink ref="B20" location="'Front (17)'!C1" display="'Front (17)'!C1" xr:uid="{00000000-0004-0000-1C00-000010000000}"/>
    <hyperlink ref="B21" location="'Front (18)'!C1" display="'Front (18)'!C1" xr:uid="{00000000-0004-0000-1C00-000011000000}"/>
    <hyperlink ref="B22" location="'Front (19)'!C1" display="'Front (19)'!C1" xr:uid="{00000000-0004-0000-1C00-000012000000}"/>
    <hyperlink ref="B23" location="'Front (20)'!C1" display="'Front (20)'!C1" xr:uid="{00000000-0004-0000-1C00-000013000000}"/>
    <hyperlink ref="B24" location="'Front (21)'!C1" display="'Front (21)'!C1" xr:uid="{00000000-0004-0000-1C00-000014000000}"/>
    <hyperlink ref="B25" location="'Front (22)'!C1" display="'Front (22)'!C1" xr:uid="{00000000-0004-0000-1C00-000015000000}"/>
    <hyperlink ref="B26" location="'Front (23)'!C1" display="'Front (23)'!C1" xr:uid="{00000000-0004-0000-1C00-000016000000}"/>
    <hyperlink ref="B27" location="'Front (24)'!C1" display="'Front (24)'!C1" xr:uid="{00000000-0004-0000-1C00-000017000000}"/>
    <hyperlink ref="B28" location="'Front (25)'!C1" display="'Front (25)'!C1" xr:uid="{00000000-0004-0000-1C00-000018000000}"/>
    <hyperlink ref="B29" location="'Front (26)'!C1" display="'Front (26)'!C1" xr:uid="{00000000-0004-0000-1C00-000019000000}"/>
    <hyperlink ref="B30" location="'Front (27)'!C1" display="'Front (27)'!C1" xr:uid="{00000000-0004-0000-1C00-00001A000000}"/>
    <hyperlink ref="B31" location="'Front (28)'!C1" display="'Front (28)'!C1" xr:uid="{00000000-0004-0000-1C00-00001B000000}"/>
    <hyperlink ref="B32" location="'Front (29)'!C1" display="'Front (29)'!C1" xr:uid="{00000000-0004-0000-1C00-00001C000000}"/>
    <hyperlink ref="B33" location="'Front (30)'!C1" display="'Front (30)'!C1" xr:uid="{00000000-0004-0000-1C00-00001D000000}"/>
    <hyperlink ref="B34" location="'Front (31)'!C1" display="'Front (31)'!C1" xr:uid="{00000000-0004-0000-1C00-00001E000000}"/>
    <hyperlink ref="B35" location="'Front (32)'!C1" display="'Front (32)'!C1" xr:uid="{00000000-0004-0000-1C00-00001F000000}"/>
    <hyperlink ref="B36" location="'Front (33)'!C1" display="'Front (33)'!C1" xr:uid="{00000000-0004-0000-1C00-000020000000}"/>
    <hyperlink ref="B37" location="'Front (34)'!C1" display="'Front (34)'!C1" xr:uid="{00000000-0004-0000-1C00-000021000000}"/>
    <hyperlink ref="B1:B3" location="Frontpage!A1" display="PROFILES OF CULTURAL DIVERSITY_x000a_Social statistics about residents from major birthplaces, _x000a_in metropolitan municipalities" xr:uid="{00000000-0004-0000-1C00-000022000000}"/>
    <hyperlink ref="L1:N4" location="Sheet1!A1" display="Sheet1!A1" xr:uid="{00000000-0004-0000-1C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V54"/>
  <sheetViews>
    <sheetView showGridLines="0" showRowColHeaders="0" zoomScale="95" zoomScaleNormal="95" workbookViewId="0">
      <selection activeCell="B34" sqref="B34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",B31)</f>
        <v>Residents of Hume who were born in Singapore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28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350</v>
      </c>
      <c r="E5" s="35"/>
      <c r="F5" s="35"/>
      <c r="G5" s="47"/>
      <c r="H5" s="35" t="s">
        <v>157</v>
      </c>
      <c r="I5" s="48">
        <f>VLOOKUP($F$2*35-35+$G$2,'Data 2'!$A$7:$BJ$1126,5)</f>
        <v>17</v>
      </c>
      <c r="J5" s="49">
        <f>IF($D$5&gt;0,I5/$D$5*100,"")</f>
        <v>4.8571428571428568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57</v>
      </c>
      <c r="J6" s="52">
        <f>IF($D$5&gt;0,I6/$D$5*100,"")</f>
        <v>16.285714285714288</v>
      </c>
      <c r="K6" s="37"/>
      <c r="M6" s="103" t="s">
        <v>207</v>
      </c>
      <c r="N6" s="104">
        <f>VLOOKUP($F$2*35-35+$G$2,'Data 2'!$A$7:$BJ$1126,6)</f>
        <v>57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56.857142857142861</v>
      </c>
      <c r="E7" s="35"/>
      <c r="F7" s="35"/>
      <c r="G7" s="35"/>
      <c r="H7" s="50" t="s">
        <v>65</v>
      </c>
      <c r="I7" s="51">
        <f>VLOOKUP($F$2*35-35+$G$2,'Data 2'!$A$7:$BJ$1126,7)</f>
        <v>71</v>
      </c>
      <c r="J7" s="52">
        <f>IF($D$5&gt;0,I7/$D$5*100,"")</f>
        <v>20.285714285714285</v>
      </c>
      <c r="K7" s="37"/>
      <c r="M7" s="103" t="s">
        <v>189</v>
      </c>
      <c r="N7" s="104">
        <f>VLOOKUP($F$2*35-35+$G$2,'Data 2'!$A$7:$BJ$1126,7)</f>
        <v>71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43.142857142857139</v>
      </c>
      <c r="E8" s="35"/>
      <c r="F8" s="35"/>
      <c r="G8" s="35"/>
      <c r="H8" s="50" t="s">
        <v>159</v>
      </c>
      <c r="I8" s="51">
        <f>VLOOKUP($F$2*35-35+$G$2,'Data 2'!$A$7:$BJ$1126,8)</f>
        <v>192</v>
      </c>
      <c r="J8" s="52">
        <f>IF($D$5&gt;0,I8/$D$5*100,"")</f>
        <v>54.857142857142861</v>
      </c>
      <c r="K8" s="37"/>
      <c r="M8" s="103" t="s">
        <v>208</v>
      </c>
      <c r="N8" s="104">
        <f>VLOOKUP($F$2*35-35+$G$2,'Data 2'!$A$7:$BK$1126,63)</f>
        <v>71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26</v>
      </c>
      <c r="J9" s="56">
        <f>IF($D$5&gt;0,I9/$D$5*100,"")</f>
        <v>7.4285714285714288</v>
      </c>
      <c r="K9" s="37"/>
      <c r="M9" s="103" t="s">
        <v>69</v>
      </c>
      <c r="N9" s="104">
        <f>VLOOKUP($F$2*35-35+$G$2,'Data 2'!$A$7:$BJ$1126,9)</f>
        <v>26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7</v>
      </c>
      <c r="H12" s="59">
        <f>VLOOKUP($F$2*35-35+$G$2,'Data 2'!$A$7:$BJ$1126,12)</f>
        <v>7.291666666666667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0</v>
      </c>
      <c r="H13" s="61">
        <f>VLOOKUP($F$2*35-35+$G$2,'Data 2'!$A$7:$BJ$1126,14)</f>
        <v>0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10</v>
      </c>
      <c r="H14" s="62">
        <f>VLOOKUP($F$2*35-35+$G$2,'Data 2'!$A$7:$BJ$1126,16)</f>
        <v>100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14.55223880597015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0</v>
      </c>
      <c r="I18" s="61">
        <f>VLOOKUP($F$2*35-35+$G$2,'Data 2'!$A$7:$BJ$1126,19)</f>
        <v>0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3</v>
      </c>
      <c r="I19" s="66">
        <f>VLOOKUP($F$2*35-35+$G$2,'Data 2'!$A$7:$BJ$1126,21)</f>
        <v>18.75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3</v>
      </c>
      <c r="I20" s="61">
        <f>VLOOKUP($F$2*35-35+$G$2,'Data 2'!$A$7:$BJ$1126,23)</f>
        <v>13.636363636363635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3</v>
      </c>
      <c r="I21" s="69">
        <f>VLOOKUP($F$2*35-35+$G$2,'Data 2'!$A$7:$BJ$1126,25)</f>
        <v>9.375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19.35483870967742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73.118279569892479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82.35294117647058</v>
      </c>
      <c r="G26" s="73">
        <f>VLOOKUP($F$2*35-35+$G$2,'Data 2'!$A$7:$BJ$1126,31)</f>
        <v>72.38095238095238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20.382165605095544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46.496815286624205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508.33333333333331</v>
      </c>
      <c r="G29" s="37"/>
      <c r="H29" s="37"/>
      <c r="I29" s="37"/>
      <c r="J29" s="70">
        <f>VLOOKUP($F$2*35-35+$G$2,'Data 2'!$A$7:$BJ$1126,28)</f>
        <v>21</v>
      </c>
      <c r="K29" s="73">
        <f>VLOOKUP($F$2*35-35+$G$2,'Data 2'!$A$7:$BJ$1126,29)</f>
        <v>10.99476439790576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26.890756302521009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0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13</v>
      </c>
      <c r="G33" s="49">
        <f t="shared" ref="G33:G38" si="0">F33/SUM(F$33:F$38)*100</f>
        <v>3.7790697674418601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95</v>
      </c>
      <c r="G34" s="79">
        <f t="shared" si="0"/>
        <v>27.61627906976744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12</v>
      </c>
      <c r="G35" s="79">
        <f t="shared" si="0"/>
        <v>3.4883720930232558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175</v>
      </c>
      <c r="G36" s="79">
        <f t="shared" si="0"/>
        <v>50.872093023255815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9</v>
      </c>
      <c r="G37" s="79">
        <f t="shared" si="0"/>
        <v>2.6162790697674421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40</v>
      </c>
      <c r="G38" s="49">
        <f t="shared" si="0"/>
        <v>11.627906976744185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1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73</v>
      </c>
      <c r="F41" s="59">
        <f>VLOOKUP($F$2*35-35+$G$2,'Data 2'!$A$7:$BJ$1126,45)</f>
        <v>21.220930232558139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4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4</v>
      </c>
      <c r="G44" s="73">
        <f>VLOOKUP($F$2*35-35+$G$2,'Data 2'!$A$7:$BJ$1126,53)</f>
        <v>4.2553191489361701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3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7</v>
      </c>
      <c r="E50" s="79">
        <f>VLOOKUP($F$2*35-35+$G$2,'Data 2'!$A$7:$BJ$1126,56)</f>
        <v>2.005730659025788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0</v>
      </c>
      <c r="E51" s="79">
        <f>VLOOKUP($F$2*35-35+$G$2,'Data 2'!$A$7:$BJ$1126,58)</f>
        <v>0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0</v>
      </c>
      <c r="E52" s="79">
        <f>VLOOKUP($F$2*35-35+$G$2,'Data 2'!$A$7:$BJ$1126,60)</f>
        <v>0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6</v>
      </c>
      <c r="E53" s="79">
        <f>VLOOKUP($F$2*35-35+$G$2,'Data 2'!$A$7:$BJ$1126,62)</f>
        <v>20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D00-000000000000}"/>
    <hyperlink ref="B5" location="'Front (2)'!C1" display="'Front (2)'!C1" xr:uid="{00000000-0004-0000-1D00-000001000000}"/>
    <hyperlink ref="B6" location="'Front (3)'!C1" display="'Front (3)'!C1" xr:uid="{00000000-0004-0000-1D00-000002000000}"/>
    <hyperlink ref="B7" location="'Front (4)'!C1" display="'Front (4)'!C1" xr:uid="{00000000-0004-0000-1D00-000003000000}"/>
    <hyperlink ref="B8" location="'Front (5)'!C1" display="'Front (5)'!C1" xr:uid="{00000000-0004-0000-1D00-000004000000}"/>
    <hyperlink ref="B9" location="'Front (6)'!C1" display="'Front (6)'!C1" xr:uid="{00000000-0004-0000-1D00-000005000000}"/>
    <hyperlink ref="B10" location="'Front (7)'!C1" display="'Front (7)'!C1" xr:uid="{00000000-0004-0000-1D00-000006000000}"/>
    <hyperlink ref="B11" location="'Front (8)'!C1" display="'Front (8)'!C1" xr:uid="{00000000-0004-0000-1D00-000007000000}"/>
    <hyperlink ref="B12" location="'Front (9)'!C1" display="'Front (9)'!C1" xr:uid="{00000000-0004-0000-1D00-000008000000}"/>
    <hyperlink ref="B13" location="'Front (10)'!C1" display="'Front (10)'!C1" xr:uid="{00000000-0004-0000-1D00-000009000000}"/>
    <hyperlink ref="B14" location="'Front (11)'!C1" display="'Front (11)'!C1" xr:uid="{00000000-0004-0000-1D00-00000A000000}"/>
    <hyperlink ref="B15" location="'Front (12)'!C1" display="'Front (12)'!C1" xr:uid="{00000000-0004-0000-1D00-00000B000000}"/>
    <hyperlink ref="B16" location="'Front (13)'!C1" display="'Front (13)'!C1" xr:uid="{00000000-0004-0000-1D00-00000C000000}"/>
    <hyperlink ref="B17" location="'Front (14)'!C1" display="'Front (14)'!C1" xr:uid="{00000000-0004-0000-1D00-00000D000000}"/>
    <hyperlink ref="B18" location="'Front (15)'!C1" display="'Front (15)'!C1" xr:uid="{00000000-0004-0000-1D00-00000E000000}"/>
    <hyperlink ref="B19" location="'Front (16)'!C1" display="'Front (16)'!C1" xr:uid="{00000000-0004-0000-1D00-00000F000000}"/>
    <hyperlink ref="B20" location="'Front (17)'!C1" display="'Front (17)'!C1" xr:uid="{00000000-0004-0000-1D00-000010000000}"/>
    <hyperlink ref="B21" location="'Front (18)'!C1" display="'Front (18)'!C1" xr:uid="{00000000-0004-0000-1D00-000011000000}"/>
    <hyperlink ref="B22" location="'Front (19)'!C1" display="'Front (19)'!C1" xr:uid="{00000000-0004-0000-1D00-000012000000}"/>
    <hyperlink ref="B23" location="'Front (20)'!C1" display="'Front (20)'!C1" xr:uid="{00000000-0004-0000-1D00-000013000000}"/>
    <hyperlink ref="B24" location="'Front (21)'!C1" display="'Front (21)'!C1" xr:uid="{00000000-0004-0000-1D00-000014000000}"/>
    <hyperlink ref="B25" location="'Front (22)'!C1" display="'Front (22)'!C1" xr:uid="{00000000-0004-0000-1D00-000015000000}"/>
    <hyperlink ref="B26" location="'Front (23)'!C1" display="'Front (23)'!C1" xr:uid="{00000000-0004-0000-1D00-000016000000}"/>
    <hyperlink ref="B27" location="'Front (24)'!C1" display="'Front (24)'!C1" xr:uid="{00000000-0004-0000-1D00-000017000000}"/>
    <hyperlink ref="B28" location="'Front (25)'!C1" display="'Front (25)'!C1" xr:uid="{00000000-0004-0000-1D00-000018000000}"/>
    <hyperlink ref="B29" location="'Front (26)'!C1" display="'Front (26)'!C1" xr:uid="{00000000-0004-0000-1D00-000019000000}"/>
    <hyperlink ref="B30" location="'Front (27)'!C1" display="'Front (27)'!C1" xr:uid="{00000000-0004-0000-1D00-00001A000000}"/>
    <hyperlink ref="B31" location="'Front (28)'!C1" display="'Front (28)'!C1" xr:uid="{00000000-0004-0000-1D00-00001B000000}"/>
    <hyperlink ref="B32" location="'Front (29)'!C1" display="'Front (29)'!C1" xr:uid="{00000000-0004-0000-1D00-00001C000000}"/>
    <hyperlink ref="B33" location="'Front (30)'!C1" display="'Front (30)'!C1" xr:uid="{00000000-0004-0000-1D00-00001D000000}"/>
    <hyperlink ref="B34" location="'Front (31)'!C1" display="'Front (31)'!C1" xr:uid="{00000000-0004-0000-1D00-00001E000000}"/>
    <hyperlink ref="B35" location="'Front (32)'!C1" display="'Front (32)'!C1" xr:uid="{00000000-0004-0000-1D00-00001F000000}"/>
    <hyperlink ref="B36" location="'Front (33)'!C1" display="'Front (33)'!C1" xr:uid="{00000000-0004-0000-1D00-000020000000}"/>
    <hyperlink ref="B37" location="'Front (34)'!C1" display="'Front (34)'!C1" xr:uid="{00000000-0004-0000-1D00-000021000000}"/>
    <hyperlink ref="B1:B3" location="Frontpage!A1" display="PROFILES OF CULTURAL DIVERSITY_x000a_Social statistics about residents from major birthplaces, _x000a_in metropolitan municipalities" xr:uid="{00000000-0004-0000-1D00-000022000000}"/>
    <hyperlink ref="L1:N4" location="Sheet1!A1" display="Sheet1!A1" xr:uid="{00000000-0004-0000-1D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54"/>
  <sheetViews>
    <sheetView showGridLines="0" showRowColHeaders="0" zoomScale="95" zoomScaleNormal="95" workbookViewId="0">
      <selection activeCell="O11" sqref="O11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",B32)</f>
        <v>Residents of Hume who were born in Somalia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29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414</v>
      </c>
      <c r="E5" s="35"/>
      <c r="F5" s="35"/>
      <c r="G5" s="47"/>
      <c r="H5" s="35" t="s">
        <v>157</v>
      </c>
      <c r="I5" s="48">
        <f>VLOOKUP($F$2*35-35+$G$2,'Data 2'!$A$7:$BJ$1126,5)</f>
        <v>0</v>
      </c>
      <c r="J5" s="49">
        <f>IF($D$5&gt;0,I5/$D$5*100,"")</f>
        <v>0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18</v>
      </c>
      <c r="J6" s="52">
        <f>IF($D$5&gt;0,I6/$D$5*100,"")</f>
        <v>4.3478260869565215</v>
      </c>
      <c r="K6" s="37"/>
      <c r="M6" s="103" t="s">
        <v>207</v>
      </c>
      <c r="N6" s="104">
        <f>VLOOKUP($F$2*35-35+$G$2,'Data 2'!$A$7:$BJ$1126,6)</f>
        <v>18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57.246376811594203</v>
      </c>
      <c r="E7" s="35"/>
      <c r="F7" s="35"/>
      <c r="G7" s="35"/>
      <c r="H7" s="50" t="s">
        <v>65</v>
      </c>
      <c r="I7" s="51">
        <f>VLOOKUP($F$2*35-35+$G$2,'Data 2'!$A$7:$BJ$1126,7)</f>
        <v>78</v>
      </c>
      <c r="J7" s="52">
        <f>IF($D$5&gt;0,I7/$D$5*100,"")</f>
        <v>18.840579710144929</v>
      </c>
      <c r="K7" s="37"/>
      <c r="M7" s="103" t="s">
        <v>189</v>
      </c>
      <c r="N7" s="104">
        <f>VLOOKUP($F$2*35-35+$G$2,'Data 2'!$A$7:$BJ$1126,7)</f>
        <v>78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42.753623188405797</v>
      </c>
      <c r="E8" s="35"/>
      <c r="F8" s="35"/>
      <c r="G8" s="35"/>
      <c r="H8" s="50" t="s">
        <v>159</v>
      </c>
      <c r="I8" s="51">
        <f>VLOOKUP($F$2*35-35+$G$2,'Data 2'!$A$7:$BJ$1126,8)</f>
        <v>319</v>
      </c>
      <c r="J8" s="52">
        <f>IF($D$5&gt;0,I8/$D$5*100,"")</f>
        <v>77.05314009661835</v>
      </c>
      <c r="K8" s="37"/>
      <c r="M8" s="103" t="s">
        <v>208</v>
      </c>
      <c r="N8" s="104">
        <f>VLOOKUP($F$2*35-35+$G$2,'Data 2'!$A$7:$BK$1126,63)</f>
        <v>78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3</v>
      </c>
      <c r="J9" s="56">
        <f>IF($D$5&gt;0,I9/$D$5*100,"")</f>
        <v>0.72463768115942029</v>
      </c>
      <c r="K9" s="37"/>
      <c r="M9" s="103" t="s">
        <v>69</v>
      </c>
      <c r="N9" s="104">
        <f>VLOOKUP($F$2*35-35+$G$2,'Data 2'!$A$7:$BJ$1126,9)</f>
        <v>3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29</v>
      </c>
      <c r="H12" s="59">
        <f>VLOOKUP($F$2*35-35+$G$2,'Data 2'!$A$7:$BJ$1126,12)</f>
        <v>13.615023474178404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5</v>
      </c>
      <c r="H13" s="61">
        <f>VLOOKUP($F$2*35-35+$G$2,'Data 2'!$A$7:$BJ$1126,14)</f>
        <v>12.5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53</v>
      </c>
      <c r="H14" s="62">
        <f>VLOOKUP($F$2*35-35+$G$2,'Data 2'!$A$7:$BJ$1126,16)</f>
        <v>92.156862745098039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30.748663101604279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8</v>
      </c>
      <c r="I18" s="61">
        <f>VLOOKUP($F$2*35-35+$G$2,'Data 2'!$A$7:$BJ$1126,19)</f>
        <v>19.047619047619047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0</v>
      </c>
      <c r="I19" s="66">
        <f>VLOOKUP($F$2*35-35+$G$2,'Data 2'!$A$7:$BJ$1126,21)</f>
        <v>0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8</v>
      </c>
      <c r="I20" s="61">
        <f>VLOOKUP($F$2*35-35+$G$2,'Data 2'!$A$7:$BJ$1126,23)</f>
        <v>32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11</v>
      </c>
      <c r="I21" s="69">
        <f>VLOOKUP($F$2*35-35+$G$2,'Data 2'!$A$7:$BJ$1126,25)</f>
        <v>25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38.349514563106794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15.53398058252427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64.827586206896541</v>
      </c>
      <c r="G26" s="73">
        <f>VLOOKUP($F$2*35-35+$G$2,'Data 2'!$A$7:$BJ$1126,31)</f>
        <v>37.349397590361441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40.74074074074074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13.580246913580247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419.56521739130437</v>
      </c>
      <c r="G29" s="37"/>
      <c r="H29" s="37"/>
      <c r="I29" s="37"/>
      <c r="J29" s="70">
        <f>VLOOKUP($F$2*35-35+$G$2,'Data 2'!$A$7:$BJ$1126,28)</f>
        <v>55</v>
      </c>
      <c r="K29" s="73">
        <f>VLOOKUP($F$2*35-35+$G$2,'Data 2'!$A$7:$BJ$1126,29)</f>
        <v>23.809523809523807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75.82697201017811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0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0</v>
      </c>
      <c r="G33" s="49">
        <f t="shared" ref="G33:G38" si="0">F33/SUM(F$33:F$38)*100</f>
        <v>0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0</v>
      </c>
      <c r="G34" s="79">
        <f t="shared" si="0"/>
        <v>0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398</v>
      </c>
      <c r="G36" s="79">
        <f t="shared" si="0"/>
        <v>100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0</v>
      </c>
      <c r="G37" s="79">
        <f t="shared" si="0"/>
        <v>0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0</v>
      </c>
      <c r="G38" s="49">
        <f t="shared" si="0"/>
        <v>0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7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79</v>
      </c>
      <c r="F41" s="59">
        <f>VLOOKUP($F$2*35-35+$G$2,'Data 2'!$A$7:$BJ$1126,45)</f>
        <v>19.899244332493705</v>
      </c>
      <c r="G41" s="37"/>
      <c r="H41" s="50" t="s">
        <v>100</v>
      </c>
      <c r="I41" s="50"/>
      <c r="J41" s="51">
        <f>VLOOKUP($F$2*35-35+$G$2,'Data 2'!$A$7:$BJ$1126,47)</f>
        <v>4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11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0</v>
      </c>
      <c r="G44" s="73">
        <f>VLOOKUP($F$2*35-35+$G$2,'Data 2'!$A$7:$BJ$1126,53)</f>
        <v>0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0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67</v>
      </c>
      <c r="E50" s="79">
        <f>VLOOKUP($F$2*35-35+$G$2,'Data 2'!$A$7:$BJ$1126,56)</f>
        <v>16.543209876543212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11</v>
      </c>
      <c r="E51" s="79">
        <f>VLOOKUP($F$2*35-35+$G$2,'Data 2'!$A$7:$BJ$1126,58)</f>
        <v>14.864864864864865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46</v>
      </c>
      <c r="E52" s="79">
        <f>VLOOKUP($F$2*35-35+$G$2,'Data 2'!$A$7:$BJ$1126,60)</f>
        <v>15.032679738562091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9</v>
      </c>
      <c r="E53" s="79">
        <f>VLOOKUP($F$2*35-35+$G$2,'Data 2'!$A$7:$BJ$1126,62)</f>
        <v>100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E00-000000000000}"/>
    <hyperlink ref="B5" location="'Front (2)'!C1" display="'Front (2)'!C1" xr:uid="{00000000-0004-0000-1E00-000001000000}"/>
    <hyperlink ref="B6" location="'Front (3)'!C1" display="'Front (3)'!C1" xr:uid="{00000000-0004-0000-1E00-000002000000}"/>
    <hyperlink ref="B7" location="'Front (4)'!C1" display="'Front (4)'!C1" xr:uid="{00000000-0004-0000-1E00-000003000000}"/>
    <hyperlink ref="B8" location="'Front (5)'!C1" display="'Front (5)'!C1" xr:uid="{00000000-0004-0000-1E00-000004000000}"/>
    <hyperlink ref="B9" location="'Front (6)'!C1" display="'Front (6)'!C1" xr:uid="{00000000-0004-0000-1E00-000005000000}"/>
    <hyperlink ref="B10" location="'Front (7)'!C1" display="'Front (7)'!C1" xr:uid="{00000000-0004-0000-1E00-000006000000}"/>
    <hyperlink ref="B11" location="'Front (8)'!C1" display="'Front (8)'!C1" xr:uid="{00000000-0004-0000-1E00-000007000000}"/>
    <hyperlink ref="B12" location="'Front (9)'!C1" display="'Front (9)'!C1" xr:uid="{00000000-0004-0000-1E00-000008000000}"/>
    <hyperlink ref="B13" location="'Front (10)'!C1" display="'Front (10)'!C1" xr:uid="{00000000-0004-0000-1E00-000009000000}"/>
    <hyperlink ref="B14" location="'Front (11)'!C1" display="'Front (11)'!C1" xr:uid="{00000000-0004-0000-1E00-00000A000000}"/>
    <hyperlink ref="B15" location="'Front (12)'!C1" display="'Front (12)'!C1" xr:uid="{00000000-0004-0000-1E00-00000B000000}"/>
    <hyperlink ref="B16" location="'Front (13)'!C1" display="'Front (13)'!C1" xr:uid="{00000000-0004-0000-1E00-00000C000000}"/>
    <hyperlink ref="B17" location="'Front (14)'!C1" display="'Front (14)'!C1" xr:uid="{00000000-0004-0000-1E00-00000D000000}"/>
    <hyperlink ref="B18" location="'Front (15)'!C1" display="'Front (15)'!C1" xr:uid="{00000000-0004-0000-1E00-00000E000000}"/>
    <hyperlink ref="B19" location="'Front (16)'!C1" display="'Front (16)'!C1" xr:uid="{00000000-0004-0000-1E00-00000F000000}"/>
    <hyperlink ref="B20" location="'Front (17)'!C1" display="'Front (17)'!C1" xr:uid="{00000000-0004-0000-1E00-000010000000}"/>
    <hyperlink ref="B21" location="'Front (18)'!C1" display="'Front (18)'!C1" xr:uid="{00000000-0004-0000-1E00-000011000000}"/>
    <hyperlink ref="B22" location="'Front (19)'!C1" display="'Front (19)'!C1" xr:uid="{00000000-0004-0000-1E00-000012000000}"/>
    <hyperlink ref="B23" location="'Front (20)'!C1" display="'Front (20)'!C1" xr:uid="{00000000-0004-0000-1E00-000013000000}"/>
    <hyperlink ref="B24" location="'Front (21)'!C1" display="'Front (21)'!C1" xr:uid="{00000000-0004-0000-1E00-000014000000}"/>
    <hyperlink ref="B25" location="'Front (22)'!C1" display="'Front (22)'!C1" xr:uid="{00000000-0004-0000-1E00-000015000000}"/>
    <hyperlink ref="B26" location="'Front (23)'!C1" display="'Front (23)'!C1" xr:uid="{00000000-0004-0000-1E00-000016000000}"/>
    <hyperlink ref="B27" location="'Front (24)'!C1" display="'Front (24)'!C1" xr:uid="{00000000-0004-0000-1E00-000017000000}"/>
    <hyperlink ref="B28" location="'Front (25)'!C1" display="'Front (25)'!C1" xr:uid="{00000000-0004-0000-1E00-000018000000}"/>
    <hyperlink ref="B29" location="'Front (26)'!C1" display="'Front (26)'!C1" xr:uid="{00000000-0004-0000-1E00-000019000000}"/>
    <hyperlink ref="B30" location="'Front (27)'!C1" display="'Front (27)'!C1" xr:uid="{00000000-0004-0000-1E00-00001A000000}"/>
    <hyperlink ref="B31" location="'Front (28)'!C1" display="'Front (28)'!C1" xr:uid="{00000000-0004-0000-1E00-00001B000000}"/>
    <hyperlink ref="B32" location="'Front (29)'!C1" display="'Front (29)'!C1" xr:uid="{00000000-0004-0000-1E00-00001C000000}"/>
    <hyperlink ref="B33" location="'Front (30)'!C1" display="'Front (30)'!C1" xr:uid="{00000000-0004-0000-1E00-00001D000000}"/>
    <hyperlink ref="B34" location="'Front (31)'!C1" display="'Front (31)'!C1" xr:uid="{00000000-0004-0000-1E00-00001E000000}"/>
    <hyperlink ref="B35" location="'Front (32)'!C1" display="'Front (32)'!C1" xr:uid="{00000000-0004-0000-1E00-00001F000000}"/>
    <hyperlink ref="B36" location="'Front (33)'!C1" display="'Front (33)'!C1" xr:uid="{00000000-0004-0000-1E00-000020000000}"/>
    <hyperlink ref="B37" location="'Front (34)'!C1" display="'Front (34)'!C1" xr:uid="{00000000-0004-0000-1E00-000021000000}"/>
    <hyperlink ref="B1:B3" location="Frontpage!A1" display="PROFILES OF CULTURAL DIVERSITY_x000a_Social statistics about residents from major birthplaces, _x000a_in metropolitan municipalities" xr:uid="{00000000-0004-0000-1E00-000022000000}"/>
    <hyperlink ref="L1:N4" location="Sheet1!A1" display="Sheet1!A1" xr:uid="{00000000-0004-0000-1E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V54"/>
  <sheetViews>
    <sheetView showGridLines="0" showRowColHeaders="0" zoomScale="95" zoomScaleNormal="95" workbookViewId="0">
      <selection activeCell="O11" sqref="O11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",B33)</f>
        <v>Residents of Hume who were born in Sri Lanka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30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3105</v>
      </c>
      <c r="E5" s="35"/>
      <c r="F5" s="35"/>
      <c r="G5" s="47"/>
      <c r="H5" s="35" t="s">
        <v>157</v>
      </c>
      <c r="I5" s="48">
        <f>VLOOKUP($F$2*35-35+$G$2,'Data 2'!$A$7:$BJ$1126,5)</f>
        <v>61</v>
      </c>
      <c r="J5" s="49">
        <f>IF($D$5&gt;0,I5/$D$5*100,"")</f>
        <v>1.9645732689210951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259</v>
      </c>
      <c r="J6" s="52">
        <f>IF($D$5&gt;0,I6/$D$5*100,"")</f>
        <v>8.3413848631239933</v>
      </c>
      <c r="K6" s="37"/>
      <c r="M6" s="103" t="s">
        <v>207</v>
      </c>
      <c r="N6" s="104">
        <f>VLOOKUP($F$2*35-35+$G$2,'Data 2'!$A$7:$BJ$1126,6)</f>
        <v>259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49.75845410628019</v>
      </c>
      <c r="E7" s="35"/>
      <c r="F7" s="35"/>
      <c r="G7" s="35"/>
      <c r="H7" s="50" t="s">
        <v>65</v>
      </c>
      <c r="I7" s="51">
        <f>VLOOKUP($F$2*35-35+$G$2,'Data 2'!$A$7:$BJ$1126,7)</f>
        <v>273</v>
      </c>
      <c r="J7" s="52">
        <f>IF($D$5&gt;0,I7/$D$5*100,"")</f>
        <v>8.7922705314009661</v>
      </c>
      <c r="K7" s="37"/>
      <c r="M7" s="103" t="s">
        <v>189</v>
      </c>
      <c r="N7" s="104">
        <f>VLOOKUP($F$2*35-35+$G$2,'Data 2'!$A$7:$BJ$1126,7)</f>
        <v>273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50.24154589371981</v>
      </c>
      <c r="E8" s="35"/>
      <c r="F8" s="35"/>
      <c r="G8" s="35"/>
      <c r="H8" s="50" t="s">
        <v>159</v>
      </c>
      <c r="I8" s="51">
        <f>VLOOKUP($F$2*35-35+$G$2,'Data 2'!$A$7:$BJ$1126,8)</f>
        <v>2300</v>
      </c>
      <c r="J8" s="52">
        <f>IF($D$5&gt;0,I8/$D$5*100,"")</f>
        <v>74.074074074074076</v>
      </c>
      <c r="K8" s="37"/>
      <c r="M8" s="103" t="s">
        <v>208</v>
      </c>
      <c r="N8" s="104">
        <f>VLOOKUP($F$2*35-35+$G$2,'Data 2'!$A$7:$BK$1126,63)</f>
        <v>273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271</v>
      </c>
      <c r="J9" s="56">
        <f>IF($D$5&gt;0,I9/$D$5*100,"")</f>
        <v>8.7278582930756841</v>
      </c>
      <c r="K9" s="37"/>
      <c r="M9" s="103" t="s">
        <v>69</v>
      </c>
      <c r="N9" s="104">
        <f>VLOOKUP($F$2*35-35+$G$2,'Data 2'!$A$7:$BJ$1126,9)</f>
        <v>271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32</v>
      </c>
      <c r="H12" s="59">
        <f>VLOOKUP($F$2*35-35+$G$2,'Data 2'!$A$7:$BJ$1126,12)</f>
        <v>2.576489533011272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3</v>
      </c>
      <c r="H13" s="61">
        <f>VLOOKUP($F$2*35-35+$G$2,'Data 2'!$A$7:$BJ$1126,14)</f>
        <v>2.5210084033613445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67</v>
      </c>
      <c r="H14" s="62">
        <f>VLOOKUP($F$2*35-35+$G$2,'Data 2'!$A$7:$BJ$1126,16)</f>
        <v>88.405797101449281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8.8888888888888893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6</v>
      </c>
      <c r="I18" s="61">
        <f>VLOOKUP($F$2*35-35+$G$2,'Data 2'!$A$7:$BJ$1126,19)</f>
        <v>4.3478260869565215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0</v>
      </c>
      <c r="I19" s="66">
        <f>VLOOKUP($F$2*35-35+$G$2,'Data 2'!$A$7:$BJ$1126,21)</f>
        <v>0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8</v>
      </c>
      <c r="I20" s="61">
        <f>VLOOKUP($F$2*35-35+$G$2,'Data 2'!$A$7:$BJ$1126,23)</f>
        <v>11.594202898550725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9</v>
      </c>
      <c r="I21" s="69">
        <f>VLOOKUP($F$2*35-35+$G$2,'Data 2'!$A$7:$BJ$1126,25)</f>
        <v>6.9230769230769234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31.487603305785122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47.272727272727273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87.478411053540583</v>
      </c>
      <c r="G26" s="73">
        <f>VLOOKUP($F$2*35-35+$G$2,'Data 2'!$A$7:$BJ$1126,31)</f>
        <v>63.725490196078425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42.378559463986598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27.024008933556669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681.88153310104531</v>
      </c>
      <c r="G29" s="37"/>
      <c r="H29" s="37"/>
      <c r="I29" s="37"/>
      <c r="J29" s="70">
        <f>VLOOKUP($F$2*35-35+$G$2,'Data 2'!$A$7:$BJ$1126,28)</f>
        <v>164</v>
      </c>
      <c r="K29" s="73">
        <f>VLOOKUP($F$2*35-35+$G$2,'Data 2'!$A$7:$BJ$1126,29)</f>
        <v>8.2786471479050974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20.431177446102819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0" t="s">
        <v>25</v>
      </c>
      <c r="C33" s="37"/>
      <c r="D33" s="37"/>
      <c r="E33" s="77" t="s">
        <v>90</v>
      </c>
      <c r="F33" s="78">
        <f>VLOOKUP($F$2*35-35+$G$2,'Data 2'!$A$7:$BJ$1126,37)</f>
        <v>1993</v>
      </c>
      <c r="G33" s="49">
        <f t="shared" ref="G33:G38" si="0">F33/SUM(F$33:F$38)*100</f>
        <v>65.430072225869992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804</v>
      </c>
      <c r="G34" s="79">
        <f t="shared" si="0"/>
        <v>26.395272488509519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92</v>
      </c>
      <c r="G35" s="79">
        <f t="shared" si="0"/>
        <v>3.0203545633617859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118</v>
      </c>
      <c r="G36" s="79">
        <f t="shared" si="0"/>
        <v>3.8739330269205516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0</v>
      </c>
      <c r="G37" s="79">
        <f t="shared" si="0"/>
        <v>0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39</v>
      </c>
      <c r="G38" s="49">
        <f t="shared" si="0"/>
        <v>1.2803676953381482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12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578</v>
      </c>
      <c r="F41" s="59">
        <f>VLOOKUP($F$2*35-35+$G$2,'Data 2'!$A$7:$BJ$1126,45)</f>
        <v>19.15810407689758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2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49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7</v>
      </c>
      <c r="G44" s="73">
        <f>VLOOKUP($F$2*35-35+$G$2,'Data 2'!$A$7:$BJ$1126,53)</f>
        <v>0.57947019867549665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31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211</v>
      </c>
      <c r="E50" s="79">
        <f>VLOOKUP($F$2*35-35+$G$2,'Data 2'!$A$7:$BJ$1126,56)</f>
        <v>6.8819308545335938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4</v>
      </c>
      <c r="E51" s="79">
        <f>VLOOKUP($F$2*35-35+$G$2,'Data 2'!$A$7:$BJ$1126,58)</f>
        <v>1.4760147601476015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147</v>
      </c>
      <c r="E52" s="79">
        <f>VLOOKUP($F$2*35-35+$G$2,'Data 2'!$A$7:$BJ$1126,60)</f>
        <v>6.4729194187582566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51</v>
      </c>
      <c r="E53" s="79">
        <f>VLOOKUP($F$2*35-35+$G$2,'Data 2'!$A$7:$BJ$1126,62)</f>
        <v>18.613138686131386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F00-000000000000}"/>
    <hyperlink ref="B5" location="'Front (2)'!C1" display="'Front (2)'!C1" xr:uid="{00000000-0004-0000-1F00-000001000000}"/>
    <hyperlink ref="B6" location="'Front (3)'!C1" display="'Front (3)'!C1" xr:uid="{00000000-0004-0000-1F00-000002000000}"/>
    <hyperlink ref="B7" location="'Front (4)'!C1" display="'Front (4)'!C1" xr:uid="{00000000-0004-0000-1F00-000003000000}"/>
    <hyperlink ref="B8" location="'Front (5)'!C1" display="'Front (5)'!C1" xr:uid="{00000000-0004-0000-1F00-000004000000}"/>
    <hyperlink ref="B9" location="'Front (6)'!C1" display="'Front (6)'!C1" xr:uid="{00000000-0004-0000-1F00-000005000000}"/>
    <hyperlink ref="B10" location="'Front (7)'!C1" display="'Front (7)'!C1" xr:uid="{00000000-0004-0000-1F00-000006000000}"/>
    <hyperlink ref="B11" location="'Front (8)'!C1" display="'Front (8)'!C1" xr:uid="{00000000-0004-0000-1F00-000007000000}"/>
    <hyperlink ref="B12" location="'Front (9)'!C1" display="'Front (9)'!C1" xr:uid="{00000000-0004-0000-1F00-000008000000}"/>
    <hyperlink ref="B13" location="'Front (10)'!C1" display="'Front (10)'!C1" xr:uid="{00000000-0004-0000-1F00-000009000000}"/>
    <hyperlink ref="B14" location="'Front (11)'!C1" display="'Front (11)'!C1" xr:uid="{00000000-0004-0000-1F00-00000A000000}"/>
    <hyperlink ref="B15" location="'Front (12)'!C1" display="'Front (12)'!C1" xr:uid="{00000000-0004-0000-1F00-00000B000000}"/>
    <hyperlink ref="B16" location="'Front (13)'!C1" display="'Front (13)'!C1" xr:uid="{00000000-0004-0000-1F00-00000C000000}"/>
    <hyperlink ref="B17" location="'Front (14)'!C1" display="'Front (14)'!C1" xr:uid="{00000000-0004-0000-1F00-00000D000000}"/>
    <hyperlink ref="B18" location="'Front (15)'!C1" display="'Front (15)'!C1" xr:uid="{00000000-0004-0000-1F00-00000E000000}"/>
    <hyperlink ref="B19" location="'Front (16)'!C1" display="'Front (16)'!C1" xr:uid="{00000000-0004-0000-1F00-00000F000000}"/>
    <hyperlink ref="B20" location="'Front (17)'!C1" display="'Front (17)'!C1" xr:uid="{00000000-0004-0000-1F00-000010000000}"/>
    <hyperlink ref="B21" location="'Front (18)'!C1" display="'Front (18)'!C1" xr:uid="{00000000-0004-0000-1F00-000011000000}"/>
    <hyperlink ref="B22" location="'Front (19)'!C1" display="'Front (19)'!C1" xr:uid="{00000000-0004-0000-1F00-000012000000}"/>
    <hyperlink ref="B23" location="'Front (20)'!C1" display="'Front (20)'!C1" xr:uid="{00000000-0004-0000-1F00-000013000000}"/>
    <hyperlink ref="B24" location="'Front (21)'!C1" display="'Front (21)'!C1" xr:uid="{00000000-0004-0000-1F00-000014000000}"/>
    <hyperlink ref="B25" location="'Front (22)'!C1" display="'Front (22)'!C1" xr:uid="{00000000-0004-0000-1F00-000015000000}"/>
    <hyperlink ref="B26" location="'Front (23)'!C1" display="'Front (23)'!C1" xr:uid="{00000000-0004-0000-1F00-000016000000}"/>
    <hyperlink ref="B27" location="'Front (24)'!C1" display="'Front (24)'!C1" xr:uid="{00000000-0004-0000-1F00-000017000000}"/>
    <hyperlink ref="B28" location="'Front (25)'!C1" display="'Front (25)'!C1" xr:uid="{00000000-0004-0000-1F00-000018000000}"/>
    <hyperlink ref="B29" location="'Front (26)'!C1" display="'Front (26)'!C1" xr:uid="{00000000-0004-0000-1F00-000019000000}"/>
    <hyperlink ref="B30" location="'Front (27)'!C1" display="'Front (27)'!C1" xr:uid="{00000000-0004-0000-1F00-00001A000000}"/>
    <hyperlink ref="B31" location="'Front (28)'!C1" display="'Front (28)'!C1" xr:uid="{00000000-0004-0000-1F00-00001B000000}"/>
    <hyperlink ref="B32" location="'Front (29)'!C1" display="'Front (29)'!C1" xr:uid="{00000000-0004-0000-1F00-00001C000000}"/>
    <hyperlink ref="B33" location="'Front (30)'!C1" display="'Front (30)'!C1" xr:uid="{00000000-0004-0000-1F00-00001D000000}"/>
    <hyperlink ref="B34" location="'Front (31)'!C1" display="'Front (31)'!C1" xr:uid="{00000000-0004-0000-1F00-00001E000000}"/>
    <hyperlink ref="B35" location="'Front (32)'!C1" display="'Front (32)'!C1" xr:uid="{00000000-0004-0000-1F00-00001F000000}"/>
    <hyperlink ref="B36" location="'Front (33)'!C1" display="'Front (33)'!C1" xr:uid="{00000000-0004-0000-1F00-000020000000}"/>
    <hyperlink ref="B37" location="'Front (34)'!C1" display="'Front (34)'!C1" xr:uid="{00000000-0004-0000-1F00-000021000000}"/>
    <hyperlink ref="B1:B3" location="Frontpage!A1" display="PROFILES OF CULTURAL DIVERSITY_x000a_Social statistics about residents from major birthplaces, _x000a_in metropolitan municipalities" xr:uid="{00000000-0004-0000-1F00-000022000000}"/>
    <hyperlink ref="L1:N4" location="Sheet1!A1" display="Sheet1!A1" xr:uid="{00000000-0004-0000-1F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V54"/>
  <sheetViews>
    <sheetView showGridLines="0" showRowColHeaders="0" zoomScale="95" zoomScaleNormal="95" workbookViewId="0">
      <selection activeCell="B36" sqref="B36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",B34)</f>
        <v>Residents of Hume who were born in Sudan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31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117</v>
      </c>
      <c r="E5" s="35"/>
      <c r="F5" s="35"/>
      <c r="G5" s="47"/>
      <c r="H5" s="35" t="s">
        <v>157</v>
      </c>
      <c r="I5" s="48">
        <f>VLOOKUP($F$2*35-35+$G$2,'Data 2'!$A$7:$BJ$1126,5)</f>
        <v>4</v>
      </c>
      <c r="J5" s="49">
        <f>IF($D$5&gt;0,I5/$D$5*100,"")</f>
        <v>3.4188034188034191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7</v>
      </c>
      <c r="J6" s="52">
        <f>IF($D$5&gt;0,I6/$D$5*100,"")</f>
        <v>5.982905982905983</v>
      </c>
      <c r="K6" s="37"/>
      <c r="M6" s="103" t="s">
        <v>207</v>
      </c>
      <c r="N6" s="104">
        <f>VLOOKUP($F$2*35-35+$G$2,'Data 2'!$A$7:$BJ$1126,6)</f>
        <v>7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53.333333333333336</v>
      </c>
      <c r="E7" s="35"/>
      <c r="F7" s="35"/>
      <c r="G7" s="35"/>
      <c r="H7" s="50" t="s">
        <v>65</v>
      </c>
      <c r="I7" s="51">
        <f>VLOOKUP($F$2*35-35+$G$2,'Data 2'!$A$7:$BJ$1126,7)</f>
        <v>20</v>
      </c>
      <c r="J7" s="52">
        <f>IF($D$5&gt;0,I7/$D$5*100,"")</f>
        <v>17.094017094017094</v>
      </c>
      <c r="K7" s="37"/>
      <c r="M7" s="103" t="s">
        <v>189</v>
      </c>
      <c r="N7" s="104">
        <f>VLOOKUP($F$2*35-35+$G$2,'Data 2'!$A$7:$BJ$1126,7)</f>
        <v>20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46.666666666666664</v>
      </c>
      <c r="E8" s="35"/>
      <c r="F8" s="35"/>
      <c r="G8" s="35"/>
      <c r="H8" s="50" t="s">
        <v>159</v>
      </c>
      <c r="I8" s="51">
        <f>VLOOKUP($F$2*35-35+$G$2,'Data 2'!$A$7:$BJ$1126,8)</f>
        <v>76</v>
      </c>
      <c r="J8" s="52">
        <f>IF($D$5&gt;0,I8/$D$5*100,"")</f>
        <v>64.957264957264954</v>
      </c>
      <c r="K8" s="37"/>
      <c r="M8" s="103" t="s">
        <v>208</v>
      </c>
      <c r="N8" s="104">
        <f>VLOOKUP($F$2*35-35+$G$2,'Data 2'!$A$7:$BK$1126,63)</f>
        <v>20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0</v>
      </c>
      <c r="J9" s="56">
        <f>IF($D$5&gt;0,I9/$D$5*100,"")</f>
        <v>0</v>
      </c>
      <c r="K9" s="37"/>
      <c r="M9" s="103" t="s">
        <v>69</v>
      </c>
      <c r="N9" s="104">
        <f>VLOOKUP($F$2*35-35+$G$2,'Data 2'!$A$7:$BJ$1126,9)</f>
        <v>0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13</v>
      </c>
      <c r="H12" s="59">
        <f>VLOOKUP($F$2*35-35+$G$2,'Data 2'!$A$7:$BJ$1126,12)</f>
        <v>20.3125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0</v>
      </c>
      <c r="H13" s="61">
        <f>VLOOKUP($F$2*35-35+$G$2,'Data 2'!$A$7:$BJ$1126,14)</f>
        <v>0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6</v>
      </c>
      <c r="H14" s="62">
        <f>VLOOKUP($F$2*35-35+$G$2,'Data 2'!$A$7:$BJ$1126,16)</f>
        <v>100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15.555555555555555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0</v>
      </c>
      <c r="I18" s="61">
        <f>VLOOKUP($F$2*35-35+$G$2,'Data 2'!$A$7:$BJ$1126,19)</f>
        <v>0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4</v>
      </c>
      <c r="I19" s="66">
        <f>VLOOKUP($F$2*35-35+$G$2,'Data 2'!$A$7:$BJ$1126,21)</f>
        <v>100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0</v>
      </c>
      <c r="I20" s="61">
        <f>VLOOKUP($F$2*35-35+$G$2,'Data 2'!$A$7:$BJ$1126,23)</f>
        <v>0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6</v>
      </c>
      <c r="I21" s="69">
        <f>VLOOKUP($F$2*35-35+$G$2,'Data 2'!$A$7:$BJ$1126,25)</f>
        <v>46.153846153846153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16.666666666666664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33.333333333333329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61.53846153846154</v>
      </c>
      <c r="G26" s="73">
        <f>VLOOKUP($F$2*35-35+$G$2,'Data 2'!$A$7:$BJ$1126,31)</f>
        <v>31.578947368421051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37.142857142857146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22.857142857142858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440</v>
      </c>
      <c r="G29" s="37"/>
      <c r="H29" s="37"/>
      <c r="I29" s="37"/>
      <c r="J29" s="70">
        <f>VLOOKUP($F$2*35-35+$G$2,'Data 2'!$A$7:$BJ$1126,28)</f>
        <v>17</v>
      </c>
      <c r="K29" s="73">
        <f>VLOOKUP($F$2*35-35+$G$2,'Data 2'!$A$7:$BJ$1126,29)</f>
        <v>31.481481481481481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53.260869565217398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0</v>
      </c>
      <c r="G33" s="49">
        <f t="shared" ref="G33:G38" si="0">F33/SUM(F$33:F$38)*100</f>
        <v>0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0" t="s">
        <v>11</v>
      </c>
      <c r="C34" s="37"/>
      <c r="D34" s="37"/>
      <c r="E34" s="50" t="s">
        <v>91</v>
      </c>
      <c r="F34" s="51">
        <f>VLOOKUP($F$2*35-35+$G$2,'Data 2'!$A$7:$BJ$1126,38)</f>
        <v>31</v>
      </c>
      <c r="G34" s="79">
        <f t="shared" si="0"/>
        <v>34.444444444444443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59</v>
      </c>
      <c r="G36" s="79">
        <f t="shared" si="0"/>
        <v>65.555555555555557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0</v>
      </c>
      <c r="G37" s="79">
        <f t="shared" si="0"/>
        <v>0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0</v>
      </c>
      <c r="G38" s="49">
        <f t="shared" si="0"/>
        <v>0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0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22</v>
      </c>
      <c r="F41" s="59">
        <f>VLOOKUP($F$2*35-35+$G$2,'Data 2'!$A$7:$BJ$1126,45)</f>
        <v>22.916666666666664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0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0</v>
      </c>
      <c r="G44" s="73">
        <f>VLOOKUP($F$2*35-35+$G$2,'Data 2'!$A$7:$BJ$1126,53)</f>
        <v>0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0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18</v>
      </c>
      <c r="E50" s="79">
        <f>VLOOKUP($F$2*35-35+$G$2,'Data 2'!$A$7:$BJ$1126,56)</f>
        <v>17.647058823529413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0</v>
      </c>
      <c r="E51" s="79">
        <f>VLOOKUP($F$2*35-35+$G$2,'Data 2'!$A$7:$BJ$1126,58)</f>
        <v>0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18</v>
      </c>
      <c r="E52" s="79">
        <f>VLOOKUP($F$2*35-35+$G$2,'Data 2'!$A$7:$BJ$1126,60)</f>
        <v>25.352112676056336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0</v>
      </c>
      <c r="E53" s="79">
        <f>VLOOKUP($F$2*35-35+$G$2,'Data 2'!$A$7:$BJ$1126,62)</f>
        <v>0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000-000000000000}"/>
    <hyperlink ref="B5" location="'Front (2)'!C1" display="'Front (2)'!C1" xr:uid="{00000000-0004-0000-2000-000001000000}"/>
    <hyperlink ref="B6" location="'Front (3)'!C1" display="'Front (3)'!C1" xr:uid="{00000000-0004-0000-2000-000002000000}"/>
    <hyperlink ref="B7" location="'Front (4)'!C1" display="'Front (4)'!C1" xr:uid="{00000000-0004-0000-2000-000003000000}"/>
    <hyperlink ref="B8" location="'Front (5)'!C1" display="'Front (5)'!C1" xr:uid="{00000000-0004-0000-2000-000004000000}"/>
    <hyperlink ref="B9" location="'Front (6)'!C1" display="'Front (6)'!C1" xr:uid="{00000000-0004-0000-2000-000005000000}"/>
    <hyperlink ref="B10" location="'Front (7)'!C1" display="'Front (7)'!C1" xr:uid="{00000000-0004-0000-2000-000006000000}"/>
    <hyperlink ref="B11" location="'Front (8)'!C1" display="'Front (8)'!C1" xr:uid="{00000000-0004-0000-2000-000007000000}"/>
    <hyperlink ref="B12" location="'Front (9)'!C1" display="'Front (9)'!C1" xr:uid="{00000000-0004-0000-2000-000008000000}"/>
    <hyperlink ref="B13" location="'Front (10)'!C1" display="'Front (10)'!C1" xr:uid="{00000000-0004-0000-2000-000009000000}"/>
    <hyperlink ref="B14" location="'Front (11)'!C1" display="'Front (11)'!C1" xr:uid="{00000000-0004-0000-2000-00000A000000}"/>
    <hyperlink ref="B15" location="'Front (12)'!C1" display="'Front (12)'!C1" xr:uid="{00000000-0004-0000-2000-00000B000000}"/>
    <hyperlink ref="B16" location="'Front (13)'!C1" display="'Front (13)'!C1" xr:uid="{00000000-0004-0000-2000-00000C000000}"/>
    <hyperlink ref="B17" location="'Front (14)'!C1" display="'Front (14)'!C1" xr:uid="{00000000-0004-0000-2000-00000D000000}"/>
    <hyperlink ref="B18" location="'Front (15)'!C1" display="'Front (15)'!C1" xr:uid="{00000000-0004-0000-2000-00000E000000}"/>
    <hyperlink ref="B19" location="'Front (16)'!C1" display="'Front (16)'!C1" xr:uid="{00000000-0004-0000-2000-00000F000000}"/>
    <hyperlink ref="B20" location="'Front (17)'!C1" display="'Front (17)'!C1" xr:uid="{00000000-0004-0000-2000-000010000000}"/>
    <hyperlink ref="B21" location="'Front (18)'!C1" display="'Front (18)'!C1" xr:uid="{00000000-0004-0000-2000-000011000000}"/>
    <hyperlink ref="B22" location="'Front (19)'!C1" display="'Front (19)'!C1" xr:uid="{00000000-0004-0000-2000-000012000000}"/>
    <hyperlink ref="B23" location="'Front (20)'!C1" display="'Front (20)'!C1" xr:uid="{00000000-0004-0000-2000-000013000000}"/>
    <hyperlink ref="B24" location="'Front (21)'!C1" display="'Front (21)'!C1" xr:uid="{00000000-0004-0000-2000-000014000000}"/>
    <hyperlink ref="B25" location="'Front (22)'!C1" display="'Front (22)'!C1" xr:uid="{00000000-0004-0000-2000-000015000000}"/>
    <hyperlink ref="B26" location="'Front (23)'!C1" display="'Front (23)'!C1" xr:uid="{00000000-0004-0000-2000-000016000000}"/>
    <hyperlink ref="B27" location="'Front (24)'!C1" display="'Front (24)'!C1" xr:uid="{00000000-0004-0000-2000-000017000000}"/>
    <hyperlink ref="B28" location="'Front (25)'!C1" display="'Front (25)'!C1" xr:uid="{00000000-0004-0000-2000-000018000000}"/>
    <hyperlink ref="B29" location="'Front (26)'!C1" display="'Front (26)'!C1" xr:uid="{00000000-0004-0000-2000-000019000000}"/>
    <hyperlink ref="B30" location="'Front (27)'!C1" display="'Front (27)'!C1" xr:uid="{00000000-0004-0000-2000-00001A000000}"/>
    <hyperlink ref="B31" location="'Front (28)'!C1" display="'Front (28)'!C1" xr:uid="{00000000-0004-0000-2000-00001B000000}"/>
    <hyperlink ref="B32" location="'Front (29)'!C1" display="'Front (29)'!C1" xr:uid="{00000000-0004-0000-2000-00001C000000}"/>
    <hyperlink ref="B33" location="'Front (30)'!C1" display="'Front (30)'!C1" xr:uid="{00000000-0004-0000-2000-00001D000000}"/>
    <hyperlink ref="B34" location="'Front (31)'!C1" display="'Front (31)'!C1" xr:uid="{00000000-0004-0000-2000-00001E000000}"/>
    <hyperlink ref="B35" location="'Front (32)'!C1" display="'Front (32)'!C1" xr:uid="{00000000-0004-0000-2000-00001F000000}"/>
    <hyperlink ref="B36" location="'Front (33)'!C1" display="'Front (33)'!C1" xr:uid="{00000000-0004-0000-2000-000020000000}"/>
    <hyperlink ref="B37" location="'Front (34)'!C1" display="'Front (34)'!C1" xr:uid="{00000000-0004-0000-2000-000021000000}"/>
    <hyperlink ref="B1:B3" location="Frontpage!A1" display="PROFILES OF CULTURAL DIVERSITY_x000a_Social statistics about residents from major birthplaces, _x000a_in metropolitan municipalities" xr:uid="{00000000-0004-0000-2000-000022000000}"/>
    <hyperlink ref="L1:N4" location="Sheet1!A1" display="Sheet1!A1" xr:uid="{00000000-0004-0000-20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V54"/>
  <sheetViews>
    <sheetView showGridLines="0" showRowColHeaders="0" zoomScale="95" zoomScaleNormal="95" workbookViewId="0">
      <selection activeCell="O11" sqref="O11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",B35)</f>
        <v>Residents of Hume who were born in Timor-Leste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32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224</v>
      </c>
      <c r="E5" s="35"/>
      <c r="F5" s="35"/>
      <c r="G5" s="47"/>
      <c r="H5" s="35" t="s">
        <v>157</v>
      </c>
      <c r="I5" s="48">
        <f>VLOOKUP($F$2*35-35+$G$2,'Data 2'!$A$7:$BJ$1126,5)</f>
        <v>0</v>
      </c>
      <c r="J5" s="49">
        <f>IF($D$5&gt;0,I5/$D$5*100,"")</f>
        <v>0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10</v>
      </c>
      <c r="J6" s="52">
        <f>IF($D$5&gt;0,I6/$D$5*100,"")</f>
        <v>4.4642857142857144</v>
      </c>
      <c r="K6" s="37"/>
      <c r="M6" s="103" t="s">
        <v>207</v>
      </c>
      <c r="N6" s="104">
        <f>VLOOKUP($F$2*35-35+$G$2,'Data 2'!$A$7:$BJ$1126,6)</f>
        <v>10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54.910714285714292</v>
      </c>
      <c r="E7" s="35"/>
      <c r="F7" s="35"/>
      <c r="G7" s="35"/>
      <c r="H7" s="50" t="s">
        <v>65</v>
      </c>
      <c r="I7" s="51">
        <f>VLOOKUP($F$2*35-35+$G$2,'Data 2'!$A$7:$BJ$1126,7)</f>
        <v>0</v>
      </c>
      <c r="J7" s="52">
        <f>IF($D$5&gt;0,I7/$D$5*100,"")</f>
        <v>0</v>
      </c>
      <c r="K7" s="37"/>
      <c r="M7" s="103" t="s">
        <v>189</v>
      </c>
      <c r="N7" s="104">
        <f>VLOOKUP($F$2*35-35+$G$2,'Data 2'!$A$7:$BJ$1126,7)</f>
        <v>0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45.089285714285708</v>
      </c>
      <c r="E8" s="35"/>
      <c r="F8" s="35"/>
      <c r="G8" s="35"/>
      <c r="H8" s="50" t="s">
        <v>159</v>
      </c>
      <c r="I8" s="51">
        <f>VLOOKUP($F$2*35-35+$G$2,'Data 2'!$A$7:$BJ$1126,8)</f>
        <v>186</v>
      </c>
      <c r="J8" s="52">
        <f>IF($D$5&gt;0,I8/$D$5*100,"")</f>
        <v>83.035714285714292</v>
      </c>
      <c r="K8" s="37"/>
      <c r="M8" s="103" t="s">
        <v>208</v>
      </c>
      <c r="N8" s="104">
        <f>VLOOKUP($F$2*35-35+$G$2,'Data 2'!$A$7:$BK$1126,63)</f>
        <v>0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27</v>
      </c>
      <c r="J9" s="56">
        <f>IF($D$5&gt;0,I9/$D$5*100,"")</f>
        <v>12.053571428571429</v>
      </c>
      <c r="K9" s="37"/>
      <c r="M9" s="103" t="s">
        <v>69</v>
      </c>
      <c r="N9" s="104">
        <f>VLOOKUP($F$2*35-35+$G$2,'Data 2'!$A$7:$BJ$1126,9)</f>
        <v>27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4</v>
      </c>
      <c r="H12" s="59">
        <f>VLOOKUP($F$2*35-35+$G$2,'Data 2'!$A$7:$BJ$1126,12)</f>
        <v>6.7796610169491522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0</v>
      </c>
      <c r="H13" s="61">
        <f>VLOOKUP($F$2*35-35+$G$2,'Data 2'!$A$7:$BJ$1126,14)</f>
        <v>0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25</v>
      </c>
      <c r="H14" s="62">
        <f>VLOOKUP($F$2*35-35+$G$2,'Data 2'!$A$7:$BJ$1126,16)</f>
        <v>68.181818181818173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42.18009478672986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0</v>
      </c>
      <c r="I18" s="61">
        <f>VLOOKUP($F$2*35-35+$G$2,'Data 2'!$A$7:$BJ$1126,19)</f>
        <v>0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0</v>
      </c>
      <c r="I19" s="66">
        <f>VLOOKUP($F$2*35-35+$G$2,'Data 2'!$A$7:$BJ$1126,21)</f>
        <v>0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0</v>
      </c>
      <c r="I20" s="61">
        <f>VLOOKUP($F$2*35-35+$G$2,'Data 2'!$A$7:$BJ$1126,23)</f>
        <v>0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0</v>
      </c>
      <c r="I21" s="69">
        <f>VLOOKUP($F$2*35-35+$G$2,'Data 2'!$A$7:$BJ$1126,25)</f>
        <v>0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24.561403508771928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15.789473684210526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85.057471264367805</v>
      </c>
      <c r="G26" s="73">
        <f>VLOOKUP($F$2*35-35+$G$2,'Data 2'!$A$7:$BJ$1126,31)</f>
        <v>47.524752475247524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61.788617886178862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17.886178861788618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615.625</v>
      </c>
      <c r="G29" s="37"/>
      <c r="H29" s="37"/>
      <c r="I29" s="37"/>
      <c r="J29" s="70">
        <f>VLOOKUP($F$2*35-35+$G$2,'Data 2'!$A$7:$BJ$1126,28)</f>
        <v>10</v>
      </c>
      <c r="K29" s="73">
        <f>VLOOKUP($F$2*35-35+$G$2,'Data 2'!$A$7:$BJ$1126,29)</f>
        <v>7.518796992481203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18.348623853211009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11</v>
      </c>
      <c r="G33" s="49">
        <f t="shared" ref="G33:G38" si="0">F33/SUM(F$33:F$38)*100</f>
        <v>5.1162790697674421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171</v>
      </c>
      <c r="G34" s="79">
        <f t="shared" si="0"/>
        <v>79.534883720930225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0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4</v>
      </c>
      <c r="G36" s="79">
        <f t="shared" si="0"/>
        <v>1.8604651162790697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0</v>
      </c>
      <c r="G37" s="79">
        <f t="shared" si="0"/>
        <v>0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29</v>
      </c>
      <c r="G38" s="49">
        <f t="shared" si="0"/>
        <v>13.488372093023257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0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0</v>
      </c>
      <c r="F41" s="59">
        <f>VLOOKUP($F$2*35-35+$G$2,'Data 2'!$A$7:$BJ$1126,45)</f>
        <v>0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0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0</v>
      </c>
      <c r="G44" s="73">
        <f>VLOOKUP($F$2*35-35+$G$2,'Data 2'!$A$7:$BJ$1126,53)</f>
        <v>0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0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45</v>
      </c>
      <c r="E50" s="79">
        <f>VLOOKUP($F$2*35-35+$G$2,'Data 2'!$A$7:$BJ$1126,56)</f>
        <v>19.823788546255507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0</v>
      </c>
      <c r="E51" s="79">
        <f>VLOOKUP($F$2*35-35+$G$2,'Data 2'!$A$7:$BJ$1126,58)</f>
        <v>0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27</v>
      </c>
      <c r="E52" s="79">
        <f>VLOOKUP($F$2*35-35+$G$2,'Data 2'!$A$7:$BJ$1126,60)</f>
        <v>14.136125654450263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20</v>
      </c>
      <c r="E53" s="79">
        <f>VLOOKUP($F$2*35-35+$G$2,'Data 2'!$A$7:$BJ$1126,62)</f>
        <v>66.666666666666657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100-000000000000}"/>
    <hyperlink ref="B5" location="'Front (2)'!C1" display="'Front (2)'!C1" xr:uid="{00000000-0004-0000-2100-000001000000}"/>
    <hyperlink ref="B6" location="'Front (3)'!C1" display="'Front (3)'!C1" xr:uid="{00000000-0004-0000-2100-000002000000}"/>
    <hyperlink ref="B7" location="'Front (4)'!C1" display="'Front (4)'!C1" xr:uid="{00000000-0004-0000-2100-000003000000}"/>
    <hyperlink ref="B8" location="'Front (5)'!C1" display="'Front (5)'!C1" xr:uid="{00000000-0004-0000-2100-000004000000}"/>
    <hyperlink ref="B9" location="'Front (6)'!C1" display="'Front (6)'!C1" xr:uid="{00000000-0004-0000-2100-000005000000}"/>
    <hyperlink ref="B10" location="'Front (7)'!C1" display="'Front (7)'!C1" xr:uid="{00000000-0004-0000-2100-000006000000}"/>
    <hyperlink ref="B11" location="'Front (8)'!C1" display="'Front (8)'!C1" xr:uid="{00000000-0004-0000-2100-000007000000}"/>
    <hyperlink ref="B12" location="'Front (9)'!C1" display="'Front (9)'!C1" xr:uid="{00000000-0004-0000-2100-000008000000}"/>
    <hyperlink ref="B13" location="'Front (10)'!C1" display="'Front (10)'!C1" xr:uid="{00000000-0004-0000-2100-000009000000}"/>
    <hyperlink ref="B14" location="'Front (11)'!C1" display="'Front (11)'!C1" xr:uid="{00000000-0004-0000-2100-00000A000000}"/>
    <hyperlink ref="B15" location="'Front (12)'!C1" display="'Front (12)'!C1" xr:uid="{00000000-0004-0000-2100-00000B000000}"/>
    <hyperlink ref="B16" location="'Front (13)'!C1" display="'Front (13)'!C1" xr:uid="{00000000-0004-0000-2100-00000C000000}"/>
    <hyperlink ref="B17" location="'Front (14)'!C1" display="'Front (14)'!C1" xr:uid="{00000000-0004-0000-2100-00000D000000}"/>
    <hyperlink ref="B18" location="'Front (15)'!C1" display="'Front (15)'!C1" xr:uid="{00000000-0004-0000-2100-00000E000000}"/>
    <hyperlink ref="B19" location="'Front (16)'!C1" display="'Front (16)'!C1" xr:uid="{00000000-0004-0000-2100-00000F000000}"/>
    <hyperlink ref="B20" location="'Front (17)'!C1" display="'Front (17)'!C1" xr:uid="{00000000-0004-0000-2100-000010000000}"/>
    <hyperlink ref="B21" location="'Front (18)'!C1" display="'Front (18)'!C1" xr:uid="{00000000-0004-0000-2100-000011000000}"/>
    <hyperlink ref="B22" location="'Front (19)'!C1" display="'Front (19)'!C1" xr:uid="{00000000-0004-0000-2100-000012000000}"/>
    <hyperlink ref="B23" location="'Front (20)'!C1" display="'Front (20)'!C1" xr:uid="{00000000-0004-0000-2100-000013000000}"/>
    <hyperlink ref="B24" location="'Front (21)'!C1" display="'Front (21)'!C1" xr:uid="{00000000-0004-0000-2100-000014000000}"/>
    <hyperlink ref="B25" location="'Front (22)'!C1" display="'Front (22)'!C1" xr:uid="{00000000-0004-0000-2100-000015000000}"/>
    <hyperlink ref="B26" location="'Front (23)'!C1" display="'Front (23)'!C1" xr:uid="{00000000-0004-0000-2100-000016000000}"/>
    <hyperlink ref="B27" location="'Front (24)'!C1" display="'Front (24)'!C1" xr:uid="{00000000-0004-0000-2100-000017000000}"/>
    <hyperlink ref="B28" location="'Front (25)'!C1" display="'Front (25)'!C1" xr:uid="{00000000-0004-0000-2100-000018000000}"/>
    <hyperlink ref="B29" location="'Front (26)'!C1" display="'Front (26)'!C1" xr:uid="{00000000-0004-0000-2100-000019000000}"/>
    <hyperlink ref="B30" location="'Front (27)'!C1" display="'Front (27)'!C1" xr:uid="{00000000-0004-0000-2100-00001A000000}"/>
    <hyperlink ref="B31" location="'Front (28)'!C1" display="'Front (28)'!C1" xr:uid="{00000000-0004-0000-2100-00001B000000}"/>
    <hyperlink ref="B32" location="'Front (29)'!C1" display="'Front (29)'!C1" xr:uid="{00000000-0004-0000-2100-00001C000000}"/>
    <hyperlink ref="B33" location="'Front (30)'!C1" display="'Front (30)'!C1" xr:uid="{00000000-0004-0000-2100-00001D000000}"/>
    <hyperlink ref="B34" location="'Front (31)'!C1" display="'Front (31)'!C1" xr:uid="{00000000-0004-0000-2100-00001E000000}"/>
    <hyperlink ref="B35" location="'Front (32)'!C1" display="'Front (32)'!C1" xr:uid="{00000000-0004-0000-2100-00001F000000}"/>
    <hyperlink ref="B36" location="'Front (33)'!C1" display="'Front (33)'!C1" xr:uid="{00000000-0004-0000-2100-000020000000}"/>
    <hyperlink ref="B37" location="'Front (34)'!C1" display="'Front (34)'!C1" xr:uid="{00000000-0004-0000-2100-000021000000}"/>
    <hyperlink ref="B1:B3" location="Frontpage!A1" display="PROFILES OF CULTURAL DIVERSITY_x000a_Social statistics about residents from major birthplaces, _x000a_in metropolitan municipalities" xr:uid="{00000000-0004-0000-2100-000022000000}"/>
    <hyperlink ref="L1:N4" location="Sheet1!A1" display="Sheet1!A1" xr:uid="{00000000-0004-0000-21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V54"/>
  <sheetViews>
    <sheetView showGridLines="0" showRowColHeaders="0" zoomScale="95" zoomScaleNormal="95" workbookViewId="0">
      <selection activeCell="B37" sqref="B37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6">
      <c r="B1" s="167" t="s">
        <v>274</v>
      </c>
      <c r="C1" s="155" t="str">
        <f>CONCATENATE("Residents of ",INDEX(V5:V36,F2)," who were born in ",B36)</f>
        <v>Residents of Hume who were born in Turkey</v>
      </c>
      <c r="D1" s="155"/>
      <c r="E1" s="155"/>
      <c r="F1" s="155"/>
      <c r="G1" s="155"/>
      <c r="H1" s="155"/>
      <c r="I1" s="155"/>
      <c r="J1" s="155"/>
      <c r="K1" s="156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33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6203</v>
      </c>
      <c r="E5" s="35"/>
      <c r="F5" s="35"/>
      <c r="G5" s="47"/>
      <c r="H5" s="35" t="s">
        <v>157</v>
      </c>
      <c r="I5" s="48">
        <f>VLOOKUP($F$2*35-35+$G$2,'Data 2'!$A$7:$BJ$1126,5)</f>
        <v>49</v>
      </c>
      <c r="J5" s="49">
        <f>IF($D$5&gt;0,I5/$D$5*100,"")</f>
        <v>0.78994035144285024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139</v>
      </c>
      <c r="J6" s="52">
        <f>IF($D$5&gt;0,I6/$D$5*100,"")</f>
        <v>2.2408512010317589</v>
      </c>
      <c r="K6" s="37"/>
      <c r="M6" s="103" t="s">
        <v>207</v>
      </c>
      <c r="N6" s="104">
        <f>VLOOKUP($F$2*35-35+$G$2,'Data 2'!$A$7:$BJ$1126,6)</f>
        <v>139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50.588424955666611</v>
      </c>
      <c r="E7" s="35"/>
      <c r="F7" s="35"/>
      <c r="G7" s="35"/>
      <c r="H7" s="50" t="s">
        <v>65</v>
      </c>
      <c r="I7" s="51">
        <f>VLOOKUP($F$2*35-35+$G$2,'Data 2'!$A$7:$BJ$1126,7)</f>
        <v>299</v>
      </c>
      <c r="J7" s="52">
        <f>IF($D$5&gt;0,I7/$D$5*100,"")</f>
        <v>4.8202482669675968</v>
      </c>
      <c r="K7" s="37"/>
      <c r="M7" s="103" t="s">
        <v>189</v>
      </c>
      <c r="N7" s="104">
        <f>VLOOKUP($F$2*35-35+$G$2,'Data 2'!$A$7:$BJ$1126,7)</f>
        <v>299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49.411575044333389</v>
      </c>
      <c r="E8" s="35"/>
      <c r="F8" s="35"/>
      <c r="G8" s="35"/>
      <c r="H8" s="50" t="s">
        <v>159</v>
      </c>
      <c r="I8" s="51">
        <f>VLOOKUP($F$2*35-35+$G$2,'Data 2'!$A$7:$BJ$1126,8)</f>
        <v>4938</v>
      </c>
      <c r="J8" s="52">
        <f>IF($D$5&gt;0,I8/$D$5*100,"")</f>
        <v>79.606641947444786</v>
      </c>
      <c r="K8" s="37"/>
      <c r="M8" s="103" t="s">
        <v>208</v>
      </c>
      <c r="N8" s="104">
        <f>VLOOKUP($F$2*35-35+$G$2,'Data 2'!$A$7:$BK$1126,63)</f>
        <v>299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822</v>
      </c>
      <c r="J9" s="56">
        <f>IF($D$5&gt;0,I9/$D$5*100,"")</f>
        <v>13.251652426245364</v>
      </c>
      <c r="K9" s="37"/>
      <c r="M9" s="103" t="s">
        <v>69</v>
      </c>
      <c r="N9" s="104">
        <f>VLOOKUP($F$2*35-35+$G$2,'Data 2'!$A$7:$BJ$1126,9)</f>
        <v>822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374</v>
      </c>
      <c r="H12" s="59">
        <f>VLOOKUP($F$2*35-35+$G$2,'Data 2'!$A$7:$BJ$1126,12)</f>
        <v>19.642857142857142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15</v>
      </c>
      <c r="H13" s="61">
        <f>VLOOKUP($F$2*35-35+$G$2,'Data 2'!$A$7:$BJ$1126,14)</f>
        <v>11.363636363636363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644</v>
      </c>
      <c r="H14" s="62">
        <f>VLOOKUP($F$2*35-35+$G$2,'Data 2'!$A$7:$BJ$1126,16)</f>
        <v>84.937888198757761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48.498293515358363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24</v>
      </c>
      <c r="I18" s="61">
        <f>VLOOKUP($F$2*35-35+$G$2,'Data 2'!$A$7:$BJ$1126,19)</f>
        <v>12.972972972972974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23</v>
      </c>
      <c r="I19" s="66">
        <f>VLOOKUP($F$2*35-35+$G$2,'Data 2'!$A$7:$BJ$1126,21)</f>
        <v>24.468085106382979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25</v>
      </c>
      <c r="I20" s="61">
        <f>VLOOKUP($F$2*35-35+$G$2,'Data 2'!$A$7:$BJ$1126,23)</f>
        <v>28.08988764044944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48</v>
      </c>
      <c r="I21" s="69">
        <f>VLOOKUP($F$2*35-35+$G$2,'Data 2'!$A$7:$BJ$1126,25)</f>
        <v>25.531914893617021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22.400442477876105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17.975663716814157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60.78674948240166</v>
      </c>
      <c r="G26" s="73">
        <f>VLOOKUP($F$2*35-35+$G$2,'Data 2'!$A$7:$BJ$1126,31)</f>
        <v>27.752762996316005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55.747387551113128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20.17264879600182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397.96010879419765</v>
      </c>
      <c r="G29" s="37"/>
      <c r="H29" s="37"/>
      <c r="I29" s="37"/>
      <c r="J29" s="70">
        <f>VLOOKUP($F$2*35-35+$G$2,'Data 2'!$A$7:$BJ$1126,28)</f>
        <v>296</v>
      </c>
      <c r="K29" s="73">
        <f>VLOOKUP($F$2*35-35+$G$2,'Data 2'!$A$7:$BJ$1126,29)</f>
        <v>11.567018366549433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23.161949422207336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0</v>
      </c>
      <c r="G33" s="49">
        <f t="shared" ref="G33:G38" si="0">F33/SUM(F$33:F$38)*100</f>
        <v>0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128</v>
      </c>
      <c r="G34" s="79">
        <f t="shared" si="0"/>
        <v>2.218370883882149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0" t="s">
        <v>14</v>
      </c>
      <c r="C36" s="37"/>
      <c r="D36" s="37"/>
      <c r="E36" s="50" t="s">
        <v>93</v>
      </c>
      <c r="F36" s="51">
        <f>VLOOKUP($F$2*35-35+$G$2,'Data 2'!$A$7:$BJ$1126,40)</f>
        <v>5021</v>
      </c>
      <c r="G36" s="79">
        <f t="shared" si="0"/>
        <v>87.01906412478337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4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6</v>
      </c>
      <c r="G37" s="79">
        <f t="shared" si="0"/>
        <v>0.10398613518197573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615</v>
      </c>
      <c r="G38" s="49">
        <f t="shared" si="0"/>
        <v>10.658578856152513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29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271</v>
      </c>
      <c r="F41" s="59">
        <f>VLOOKUP($F$2*35-35+$G$2,'Data 2'!$A$7:$BJ$1126,45)</f>
        <v>4.5332887253261962</v>
      </c>
      <c r="G41" s="37"/>
      <c r="H41" s="50" t="s">
        <v>100</v>
      </c>
      <c r="I41" s="50"/>
      <c r="J41" s="51">
        <f>VLOOKUP($F$2*35-35+$G$2,'Data 2'!$A$7:$BJ$1126,47)</f>
        <v>7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39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88</v>
      </c>
      <c r="G44" s="73">
        <f>VLOOKUP($F$2*35-35+$G$2,'Data 2'!$A$7:$BJ$1126,53)</f>
        <v>4.7159699892818869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88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/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199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197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72" t="s">
        <v>198</v>
      </c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2212</v>
      </c>
      <c r="E50" s="79">
        <f>VLOOKUP($F$2*35-35+$G$2,'Data 2'!$A$7:$BJ$1126,56)</f>
        <v>36.067177563998044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34</v>
      </c>
      <c r="E51" s="79">
        <f>VLOOKUP($F$2*35-35+$G$2,'Data 2'!$A$7:$BJ$1126,58)</f>
        <v>11.409395973154362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1587</v>
      </c>
      <c r="E52" s="79">
        <f>VLOOKUP($F$2*35-35+$G$2,'Data 2'!$A$7:$BJ$1126,60)</f>
        <v>32.507169192953704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566</v>
      </c>
      <c r="E53" s="79">
        <f>VLOOKUP($F$2*35-35+$G$2,'Data 2'!$A$7:$BJ$1126,62)</f>
        <v>69.447852760736197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200-000000000000}"/>
    <hyperlink ref="B5" location="'Front (2)'!C1" display="'Front (2)'!C1" xr:uid="{00000000-0004-0000-2200-000001000000}"/>
    <hyperlink ref="B6" location="'Front (3)'!C1" display="'Front (3)'!C1" xr:uid="{00000000-0004-0000-2200-000002000000}"/>
    <hyperlink ref="B7" location="'Front (4)'!C1" display="'Front (4)'!C1" xr:uid="{00000000-0004-0000-2200-000003000000}"/>
    <hyperlink ref="B8" location="'Front (5)'!C1" display="'Front (5)'!C1" xr:uid="{00000000-0004-0000-2200-000004000000}"/>
    <hyperlink ref="B9" location="'Front (6)'!C1" display="'Front (6)'!C1" xr:uid="{00000000-0004-0000-2200-000005000000}"/>
    <hyperlink ref="B10" location="'Front (7)'!C1" display="'Front (7)'!C1" xr:uid="{00000000-0004-0000-2200-000006000000}"/>
    <hyperlink ref="B11" location="'Front (8)'!C1" display="'Front (8)'!C1" xr:uid="{00000000-0004-0000-2200-000007000000}"/>
    <hyperlink ref="B12" location="'Front (9)'!C1" display="'Front (9)'!C1" xr:uid="{00000000-0004-0000-2200-000008000000}"/>
    <hyperlink ref="B13" location="'Front (10)'!C1" display="'Front (10)'!C1" xr:uid="{00000000-0004-0000-2200-000009000000}"/>
    <hyperlink ref="B14" location="'Front (11)'!C1" display="'Front (11)'!C1" xr:uid="{00000000-0004-0000-2200-00000A000000}"/>
    <hyperlink ref="B15" location="'Front (12)'!C1" display="'Front (12)'!C1" xr:uid="{00000000-0004-0000-2200-00000B000000}"/>
    <hyperlink ref="B16" location="'Front (13)'!C1" display="'Front (13)'!C1" xr:uid="{00000000-0004-0000-2200-00000C000000}"/>
    <hyperlink ref="B17" location="'Front (14)'!C1" display="'Front (14)'!C1" xr:uid="{00000000-0004-0000-2200-00000D000000}"/>
    <hyperlink ref="B18" location="'Front (15)'!C1" display="'Front (15)'!C1" xr:uid="{00000000-0004-0000-2200-00000E000000}"/>
    <hyperlink ref="B19" location="'Front (16)'!C1" display="'Front (16)'!C1" xr:uid="{00000000-0004-0000-2200-00000F000000}"/>
    <hyperlink ref="B20" location="'Front (17)'!C1" display="'Front (17)'!C1" xr:uid="{00000000-0004-0000-2200-000010000000}"/>
    <hyperlink ref="B21" location="'Front (18)'!C1" display="'Front (18)'!C1" xr:uid="{00000000-0004-0000-2200-000011000000}"/>
    <hyperlink ref="B22" location="'Front (19)'!C1" display="'Front (19)'!C1" xr:uid="{00000000-0004-0000-2200-000012000000}"/>
    <hyperlink ref="B23" location="'Front (20)'!C1" display="'Front (20)'!C1" xr:uid="{00000000-0004-0000-2200-000013000000}"/>
    <hyperlink ref="B24" location="'Front (21)'!C1" display="'Front (21)'!C1" xr:uid="{00000000-0004-0000-2200-000014000000}"/>
    <hyperlink ref="B25" location="'Front (22)'!C1" display="'Front (22)'!C1" xr:uid="{00000000-0004-0000-2200-000015000000}"/>
    <hyperlink ref="B26" location="'Front (23)'!C1" display="'Front (23)'!C1" xr:uid="{00000000-0004-0000-2200-000016000000}"/>
    <hyperlink ref="B27" location="'Front (24)'!C1" display="'Front (24)'!C1" xr:uid="{00000000-0004-0000-2200-000017000000}"/>
    <hyperlink ref="B28" location="'Front (25)'!C1" display="'Front (25)'!C1" xr:uid="{00000000-0004-0000-2200-000018000000}"/>
    <hyperlink ref="B29" location="'Front (26)'!C1" display="'Front (26)'!C1" xr:uid="{00000000-0004-0000-2200-000019000000}"/>
    <hyperlink ref="B30" location="'Front (27)'!C1" display="'Front (27)'!C1" xr:uid="{00000000-0004-0000-2200-00001A000000}"/>
    <hyperlink ref="B31" location="'Front (28)'!C1" display="'Front (28)'!C1" xr:uid="{00000000-0004-0000-2200-00001B000000}"/>
    <hyperlink ref="B32" location="'Front (29)'!C1" display="'Front (29)'!C1" xr:uid="{00000000-0004-0000-2200-00001C000000}"/>
    <hyperlink ref="B33" location="'Front (30)'!C1" display="'Front (30)'!C1" xr:uid="{00000000-0004-0000-2200-00001D000000}"/>
    <hyperlink ref="B34" location="'Front (31)'!C1" display="'Front (31)'!C1" xr:uid="{00000000-0004-0000-2200-00001E000000}"/>
    <hyperlink ref="B35" location="'Front (32)'!C1" display="'Front (32)'!C1" xr:uid="{00000000-0004-0000-2200-00001F000000}"/>
    <hyperlink ref="B36" location="'Front (33)'!C1" display="'Front (33)'!C1" xr:uid="{00000000-0004-0000-2200-000020000000}"/>
    <hyperlink ref="B37" location="'Front (34)'!C1" display="'Front (34)'!C1" xr:uid="{00000000-0004-0000-2200-000021000000}"/>
    <hyperlink ref="B1:B3" location="Frontpage!A1" display="PROFILES OF CULTURAL DIVERSITY_x000a_Social statistics about residents from major birthplaces, _x000a_in metropolitan municipalities" xr:uid="{00000000-0004-0000-2200-000022000000}"/>
    <hyperlink ref="L1:N4" location="Sheet1!A1" display="Sheet1!A1" xr:uid="{00000000-0004-0000-22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autoPageBreaks="0"/>
  </sheetPr>
  <dimension ref="A1:V54"/>
  <sheetViews>
    <sheetView showGridLines="0" showRowColHeaders="0" zoomScale="95" zoomScaleNormal="95" workbookViewId="0">
      <selection activeCell="L1" sqref="L1:N4"/>
    </sheetView>
  </sheetViews>
  <sheetFormatPr defaultColWidth="9.1328125" defaultRowHeight="13.15" x14ac:dyDescent="0.4"/>
  <cols>
    <col min="1" max="1" width="2.86328125" style="32" bestFit="1" customWidth="1"/>
    <col min="2" max="2" width="12.86328125" style="32" customWidth="1"/>
    <col min="3" max="3" width="10.59765625" style="32" customWidth="1"/>
    <col min="4" max="4" width="9.265625" style="32" bestFit="1" customWidth="1"/>
    <col min="5" max="5" width="12" style="32" customWidth="1"/>
    <col min="6" max="6" width="9.265625" style="32" bestFit="1" customWidth="1"/>
    <col min="7" max="10" width="8.86328125" style="32" customWidth="1"/>
    <col min="11" max="11" width="10.265625" style="32" customWidth="1"/>
    <col min="12" max="12" width="2.265625" style="33" customWidth="1"/>
    <col min="13" max="13" width="9.1328125" style="32"/>
    <col min="14" max="14" width="9.265625" style="34" bestFit="1" customWidth="1"/>
    <col min="15" max="15" width="10.73046875" style="32" bestFit="1" customWidth="1"/>
    <col min="16" max="16" width="9.1328125" style="34"/>
    <col min="17" max="16384" width="9.1328125" style="32"/>
  </cols>
  <sheetData>
    <row r="1" spans="1:22" ht="33" customHeight="1" x14ac:dyDescent="0.55000000000000004">
      <c r="B1" s="167" t="s">
        <v>274</v>
      </c>
      <c r="C1" s="168" t="str">
        <f>CONCATENATE("Residents of ",INDEX(V5:V36,F2)," who were born in ",B37)</f>
        <v>Residents of Hume who were born in Vietnam</v>
      </c>
      <c r="D1" s="168"/>
      <c r="E1" s="168"/>
      <c r="F1" s="168"/>
      <c r="G1" s="168"/>
      <c r="H1" s="168"/>
      <c r="I1" s="168"/>
      <c r="J1" s="168"/>
      <c r="K1" s="169"/>
      <c r="L1" s="158" t="str">
        <f>CONCATENATE("Click here to compare conditions among people of various birthplaces, within ",INDEX(Front!V5:V36,Front!F2))</f>
        <v>Click here to compare conditions among people of various birthplaces, within Hume</v>
      </c>
      <c r="M1" s="159"/>
      <c r="N1" s="160"/>
    </row>
    <row r="2" spans="1:22" ht="13.5" customHeight="1" x14ac:dyDescent="0.4">
      <c r="B2" s="167"/>
      <c r="C2" s="35"/>
      <c r="D2" s="35"/>
      <c r="E2" s="35"/>
      <c r="F2" s="128">
        <f>Front!F2</f>
        <v>12</v>
      </c>
      <c r="G2" s="128">
        <v>34</v>
      </c>
      <c r="H2" s="125"/>
      <c r="I2" s="35"/>
      <c r="J2" s="35"/>
      <c r="K2" s="35"/>
      <c r="L2" s="161"/>
      <c r="M2" s="162"/>
      <c r="N2" s="163"/>
    </row>
    <row r="3" spans="1:22" ht="13.5" customHeight="1" x14ac:dyDescent="0.4">
      <c r="B3" s="167"/>
      <c r="C3" s="37"/>
      <c r="D3" s="37"/>
      <c r="E3" s="37"/>
      <c r="F3" s="37"/>
      <c r="G3" s="37"/>
      <c r="H3" s="37"/>
      <c r="I3" s="37"/>
      <c r="J3" s="37"/>
      <c r="K3" s="37"/>
      <c r="L3" s="161"/>
      <c r="M3" s="162"/>
      <c r="N3" s="163"/>
      <c r="O3" s="39"/>
    </row>
    <row r="4" spans="1:22" ht="13.5" customHeight="1" thickBot="1" x14ac:dyDescent="0.5">
      <c r="A4" s="94">
        <v>32</v>
      </c>
      <c r="B4" s="44" t="s">
        <v>26</v>
      </c>
      <c r="C4" s="41" t="s">
        <v>162</v>
      </c>
      <c r="D4" s="42"/>
      <c r="E4" s="42"/>
      <c r="F4" s="42"/>
      <c r="G4" s="157" t="s">
        <v>195</v>
      </c>
      <c r="H4" s="157"/>
      <c r="I4" s="43" t="s">
        <v>160</v>
      </c>
      <c r="J4" s="43" t="s">
        <v>161</v>
      </c>
      <c r="K4" s="35"/>
      <c r="L4" s="164"/>
      <c r="M4" s="165"/>
      <c r="N4" s="166"/>
      <c r="O4" s="39"/>
    </row>
    <row r="5" spans="1:22" ht="13.5" customHeight="1" x14ac:dyDescent="0.4">
      <c r="A5" s="94">
        <v>28</v>
      </c>
      <c r="B5" s="44" t="s">
        <v>22</v>
      </c>
      <c r="C5" s="45" t="s">
        <v>155</v>
      </c>
      <c r="D5" s="46">
        <f>VLOOKUP($F$2*35-35+$G$2,'Data 2'!$A$7:$BJ$1126,4)</f>
        <v>1318</v>
      </c>
      <c r="E5" s="35"/>
      <c r="F5" s="35"/>
      <c r="G5" s="47"/>
      <c r="H5" s="35" t="s">
        <v>157</v>
      </c>
      <c r="I5" s="48">
        <f>VLOOKUP($F$2*35-35+$G$2,'Data 2'!$A$7:$BJ$1126,5)</f>
        <v>7</v>
      </c>
      <c r="J5" s="49">
        <f>IF($D$5&gt;0,I5/$D$5*100,"")</f>
        <v>0.53110773899848251</v>
      </c>
      <c r="K5" s="37"/>
      <c r="M5" s="105"/>
      <c r="N5" s="106"/>
      <c r="O5" s="39"/>
      <c r="V5" s="93" t="s">
        <v>32</v>
      </c>
    </row>
    <row r="6" spans="1:22" ht="13.5" customHeight="1" x14ac:dyDescent="0.4">
      <c r="A6" s="94">
        <v>6</v>
      </c>
      <c r="B6" s="44" t="s">
        <v>134</v>
      </c>
      <c r="C6" s="35"/>
      <c r="D6" s="35"/>
      <c r="E6" s="35"/>
      <c r="F6" s="35"/>
      <c r="G6" s="47"/>
      <c r="H6" s="50" t="s">
        <v>158</v>
      </c>
      <c r="I6" s="51">
        <f>VLOOKUP($F$2*35-35+$G$2,'Data 2'!$A$7:$BJ$1126,6)</f>
        <v>34</v>
      </c>
      <c r="J6" s="52">
        <f>IF($D$5&gt;0,I6/$D$5*100,"")</f>
        <v>2.5796661608497722</v>
      </c>
      <c r="K6" s="37"/>
      <c r="M6" s="103" t="s">
        <v>207</v>
      </c>
      <c r="N6" s="104">
        <f>VLOOKUP($F$2*35-35+$G$2,'Data 2'!$A$7:$BJ$1126,6)</f>
        <v>34</v>
      </c>
      <c r="O6" s="39"/>
      <c r="V6" s="93" t="s">
        <v>33</v>
      </c>
    </row>
    <row r="7" spans="1:22" ht="13.5" customHeight="1" x14ac:dyDescent="0.4">
      <c r="A7" s="94">
        <v>20</v>
      </c>
      <c r="B7" s="44" t="s">
        <v>137</v>
      </c>
      <c r="C7" s="124" t="s">
        <v>156</v>
      </c>
      <c r="D7" s="53">
        <f>VLOOKUP($F$2*35-35+$G$2,'Data 2'!$A$7:$BJ$1126,10)</f>
        <v>57.207890743550834</v>
      </c>
      <c r="E7" s="35"/>
      <c r="F7" s="35"/>
      <c r="G7" s="35"/>
      <c r="H7" s="50" t="s">
        <v>65</v>
      </c>
      <c r="I7" s="51">
        <f>VLOOKUP($F$2*35-35+$G$2,'Data 2'!$A$7:$BJ$1126,7)</f>
        <v>67</v>
      </c>
      <c r="J7" s="52">
        <f>IF($D$5&gt;0,I7/$D$5*100,"")</f>
        <v>5.0834597875569045</v>
      </c>
      <c r="K7" s="37"/>
      <c r="M7" s="103" t="s">
        <v>189</v>
      </c>
      <c r="N7" s="104">
        <f>VLOOKUP($F$2*35-35+$G$2,'Data 2'!$A$7:$BJ$1126,7)</f>
        <v>67</v>
      </c>
      <c r="O7" s="39"/>
      <c r="V7" s="93" t="s">
        <v>34</v>
      </c>
    </row>
    <row r="8" spans="1:22" ht="13.5" customHeight="1" x14ac:dyDescent="0.4">
      <c r="A8" s="94">
        <v>21</v>
      </c>
      <c r="B8" s="44" t="s">
        <v>16</v>
      </c>
      <c r="C8" s="124" t="s">
        <v>276</v>
      </c>
      <c r="D8" s="53">
        <f>100-D7</f>
        <v>42.792109256449166</v>
      </c>
      <c r="E8" s="35"/>
      <c r="F8" s="35"/>
      <c r="G8" s="35"/>
      <c r="H8" s="50" t="s">
        <v>159</v>
      </c>
      <c r="I8" s="51">
        <f>VLOOKUP($F$2*35-35+$G$2,'Data 2'!$A$7:$BJ$1126,8)</f>
        <v>1069</v>
      </c>
      <c r="J8" s="52">
        <f>IF($D$5&gt;0,I8/$D$5*100,"")</f>
        <v>81.107738998482546</v>
      </c>
      <c r="K8" s="37"/>
      <c r="M8" s="103" t="s">
        <v>208</v>
      </c>
      <c r="N8" s="104">
        <f>VLOOKUP($F$2*35-35+$G$2,'Data 2'!$A$7:$BK$1126,63)</f>
        <v>67</v>
      </c>
      <c r="O8" s="39"/>
      <c r="V8" s="93" t="s">
        <v>35</v>
      </c>
    </row>
    <row r="9" spans="1:22" ht="13.5" customHeight="1" x14ac:dyDescent="0.4">
      <c r="A9" s="94">
        <v>33</v>
      </c>
      <c r="B9" s="44" t="s">
        <v>138</v>
      </c>
      <c r="C9" s="35"/>
      <c r="D9" s="35"/>
      <c r="E9" s="35"/>
      <c r="F9" s="35"/>
      <c r="G9" s="35"/>
      <c r="H9" s="54" t="s">
        <v>69</v>
      </c>
      <c r="I9" s="55">
        <f>VLOOKUP($F$2*35-35+$G$2,'Data 2'!$A$7:$BJ$1126,9)</f>
        <v>148</v>
      </c>
      <c r="J9" s="56">
        <f>IF($D$5&gt;0,I9/$D$5*100,"")</f>
        <v>11.229135053110774</v>
      </c>
      <c r="K9" s="37"/>
      <c r="M9" s="103" t="s">
        <v>69</v>
      </c>
      <c r="N9" s="104">
        <f>VLOOKUP($F$2*35-35+$G$2,'Data 2'!$A$7:$BJ$1126,9)</f>
        <v>148</v>
      </c>
      <c r="O9" s="39"/>
      <c r="V9" s="93" t="s">
        <v>58</v>
      </c>
    </row>
    <row r="10" spans="1:22" ht="13.5" customHeight="1" x14ac:dyDescent="0.4">
      <c r="A10" s="94">
        <v>27</v>
      </c>
      <c r="B10" s="44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N10" s="38"/>
      <c r="O10" s="39"/>
      <c r="V10" s="93" t="s">
        <v>36</v>
      </c>
    </row>
    <row r="11" spans="1:22" ht="13.5" customHeight="1" x14ac:dyDescent="0.45">
      <c r="A11" s="94">
        <v>2</v>
      </c>
      <c r="B11" s="44" t="s">
        <v>6</v>
      </c>
      <c r="C11" s="41" t="s">
        <v>163</v>
      </c>
      <c r="D11" s="57"/>
      <c r="E11" s="57"/>
      <c r="F11" s="42"/>
      <c r="G11" s="43" t="s">
        <v>160</v>
      </c>
      <c r="H11" s="43" t="s">
        <v>161</v>
      </c>
      <c r="I11" s="37"/>
      <c r="J11" s="37"/>
      <c r="K11" s="37"/>
      <c r="N11" s="38"/>
      <c r="O11" s="39"/>
      <c r="V11" s="93" t="s">
        <v>37</v>
      </c>
    </row>
    <row r="12" spans="1:22" ht="13.5" customHeight="1" x14ac:dyDescent="0.4">
      <c r="A12" s="94">
        <v>7</v>
      </c>
      <c r="B12" s="44" t="s">
        <v>10</v>
      </c>
      <c r="C12" s="45" t="s">
        <v>166</v>
      </c>
      <c r="D12" s="37"/>
      <c r="E12" s="37"/>
      <c r="F12" s="37"/>
      <c r="G12" s="58">
        <f>VLOOKUP($F$2*35-35+$G$2,'Data 2'!$A$7:$BJ$1126,11)</f>
        <v>75</v>
      </c>
      <c r="H12" s="59">
        <f>VLOOKUP($F$2*35-35+$G$2,'Data 2'!$A$7:$BJ$1126,12)</f>
        <v>16.094420600858371</v>
      </c>
      <c r="I12" s="123" t="s">
        <v>271</v>
      </c>
      <c r="J12" s="37"/>
      <c r="K12" s="37"/>
      <c r="N12" s="38"/>
      <c r="O12" s="39"/>
      <c r="V12" s="93" t="s">
        <v>38</v>
      </c>
    </row>
    <row r="13" spans="1:22" ht="13.5" customHeight="1" x14ac:dyDescent="0.4">
      <c r="A13" s="94">
        <v>13</v>
      </c>
      <c r="B13" s="44" t="s">
        <v>277</v>
      </c>
      <c r="C13" s="45" t="s">
        <v>164</v>
      </c>
      <c r="D13" s="37"/>
      <c r="E13" s="37"/>
      <c r="F13" s="37"/>
      <c r="G13" s="60">
        <f>VLOOKUP($F$2*35-35+$G$2,'Data 2'!$A$7:$BJ$1126,13)</f>
        <v>3</v>
      </c>
      <c r="H13" s="61">
        <f>VLOOKUP($F$2*35-35+$G$2,'Data 2'!$A$7:$BJ$1126,14)</f>
        <v>6.8181818181818175</v>
      </c>
      <c r="I13" s="123" t="s">
        <v>272</v>
      </c>
      <c r="J13" s="37"/>
      <c r="K13" s="37"/>
      <c r="N13" s="38"/>
      <c r="O13" s="39"/>
      <c r="V13" s="93" t="s">
        <v>39</v>
      </c>
    </row>
    <row r="14" spans="1:22" ht="13.5" customHeight="1" x14ac:dyDescent="0.4">
      <c r="A14" s="94">
        <v>1</v>
      </c>
      <c r="B14" s="44" t="s">
        <v>1</v>
      </c>
      <c r="C14" s="45" t="s">
        <v>165</v>
      </c>
      <c r="D14" s="37"/>
      <c r="E14" s="37"/>
      <c r="F14" s="37"/>
      <c r="G14" s="60">
        <f>VLOOKUP($F$2*35-35+$G$2,'Data 2'!$A$7:$BJ$1126,15)</f>
        <v>138</v>
      </c>
      <c r="H14" s="62">
        <f>VLOOKUP($F$2*35-35+$G$2,'Data 2'!$A$7:$BJ$1126,16)</f>
        <v>88.235294117647058</v>
      </c>
      <c r="I14" s="123" t="s">
        <v>191</v>
      </c>
      <c r="J14" s="37"/>
      <c r="K14" s="37"/>
      <c r="N14" s="38"/>
      <c r="O14" s="39"/>
      <c r="V14" s="93" t="s">
        <v>40</v>
      </c>
    </row>
    <row r="15" spans="1:22" ht="13.5" customHeight="1" x14ac:dyDescent="0.4">
      <c r="A15" s="94">
        <v>9</v>
      </c>
      <c r="B15" s="44" t="s">
        <v>7</v>
      </c>
      <c r="C15" s="37"/>
      <c r="D15" s="37"/>
      <c r="E15" s="37"/>
      <c r="F15" s="37"/>
      <c r="G15" s="37"/>
      <c r="H15" s="37"/>
      <c r="I15" s="37"/>
      <c r="J15" s="37"/>
      <c r="K15" s="37"/>
      <c r="N15" s="38"/>
      <c r="O15" s="39"/>
      <c r="V15" s="93" t="s">
        <v>41</v>
      </c>
    </row>
    <row r="16" spans="1:22" ht="13.5" customHeight="1" x14ac:dyDescent="0.45">
      <c r="A16" s="94">
        <v>29</v>
      </c>
      <c r="B16" s="44" t="s">
        <v>278</v>
      </c>
      <c r="C16" s="41" t="s">
        <v>167</v>
      </c>
      <c r="D16" s="42"/>
      <c r="E16" s="42"/>
      <c r="F16" s="42"/>
      <c r="G16" s="35"/>
      <c r="H16" s="43" t="s">
        <v>160</v>
      </c>
      <c r="I16" s="43" t="s">
        <v>161</v>
      </c>
      <c r="J16" s="37"/>
      <c r="K16" s="37"/>
      <c r="N16" s="38"/>
      <c r="O16" s="39"/>
      <c r="V16" s="93" t="s">
        <v>42</v>
      </c>
    </row>
    <row r="17" spans="1:22" ht="13.5" customHeight="1" x14ac:dyDescent="0.4">
      <c r="A17" s="94">
        <v>24</v>
      </c>
      <c r="B17" s="44" t="s">
        <v>23</v>
      </c>
      <c r="C17" s="45" t="s">
        <v>168</v>
      </c>
      <c r="D17" s="37"/>
      <c r="E17" s="37"/>
      <c r="F17" s="37"/>
      <c r="G17" s="35" t="s">
        <v>275</v>
      </c>
      <c r="H17" s="97" t="s">
        <v>205</v>
      </c>
      <c r="I17" s="63">
        <f>VLOOKUP($F$2*35-35+$G$2,'Data 2'!$A$7:$BJ$1126,17)</f>
        <v>40.274414850686036</v>
      </c>
      <c r="J17" s="37"/>
      <c r="K17" s="37"/>
      <c r="N17" s="38"/>
      <c r="O17" s="39"/>
      <c r="V17" s="93" t="s">
        <v>43</v>
      </c>
    </row>
    <row r="18" spans="1:22" ht="13.5" customHeight="1" x14ac:dyDescent="0.4">
      <c r="A18" s="94">
        <v>16</v>
      </c>
      <c r="B18" s="44" t="s">
        <v>19</v>
      </c>
      <c r="C18" s="37"/>
      <c r="D18" s="37"/>
      <c r="E18" s="37"/>
      <c r="F18" s="37"/>
      <c r="G18" s="54" t="s">
        <v>87</v>
      </c>
      <c r="H18" s="55">
        <f>VLOOKUP($F$2*35-35+$G$2,'Data 2'!$A$7:$BJ$1126,18)</f>
        <v>3</v>
      </c>
      <c r="I18" s="61">
        <f>VLOOKUP($F$2*35-35+$G$2,'Data 2'!$A$7:$BJ$1126,19)</f>
        <v>6.8181818181818175</v>
      </c>
      <c r="J18" s="37"/>
      <c r="K18" s="37"/>
      <c r="N18" s="38"/>
      <c r="O18" s="39"/>
      <c r="V18" s="93" t="s">
        <v>44</v>
      </c>
    </row>
    <row r="19" spans="1:22" ht="13.5" customHeight="1" x14ac:dyDescent="0.4">
      <c r="A19" s="94">
        <v>17</v>
      </c>
      <c r="B19" s="44" t="s">
        <v>12</v>
      </c>
      <c r="C19" s="45" t="s">
        <v>169</v>
      </c>
      <c r="D19" s="37"/>
      <c r="E19" s="37"/>
      <c r="F19" s="37"/>
      <c r="G19" s="64" t="s">
        <v>76</v>
      </c>
      <c r="H19" s="65">
        <f>VLOOKUP($F$2*35-35+$G$2,'Data 2'!$A$7:$BJ$1126,20)</f>
        <v>5</v>
      </c>
      <c r="I19" s="66">
        <f>VLOOKUP($F$2*35-35+$G$2,'Data 2'!$A$7:$BJ$1126,21)</f>
        <v>41.666666666666671</v>
      </c>
      <c r="J19" s="37"/>
      <c r="K19" s="37"/>
      <c r="N19" s="38"/>
      <c r="O19" s="39"/>
      <c r="V19" s="93" t="s">
        <v>45</v>
      </c>
    </row>
    <row r="20" spans="1:22" ht="13.5" customHeight="1" x14ac:dyDescent="0.4">
      <c r="A20" s="94">
        <v>4</v>
      </c>
      <c r="B20" s="44" t="s">
        <v>13</v>
      </c>
      <c r="C20" s="37"/>
      <c r="D20" s="37"/>
      <c r="E20" s="45" t="s">
        <v>171</v>
      </c>
      <c r="F20" s="37"/>
      <c r="G20" s="54" t="s">
        <v>71</v>
      </c>
      <c r="H20" s="55">
        <f>VLOOKUP($F$2*35-35+$G$2,'Data 2'!$A$7:$BJ$1126,22)</f>
        <v>6</v>
      </c>
      <c r="I20" s="61">
        <f>VLOOKUP($F$2*35-35+$G$2,'Data 2'!$A$7:$BJ$1126,23)</f>
        <v>20.689655172413794</v>
      </c>
      <c r="J20" s="37"/>
      <c r="K20" s="37"/>
      <c r="N20" s="38"/>
      <c r="O20" s="39"/>
      <c r="V20" s="93" t="s">
        <v>46</v>
      </c>
    </row>
    <row r="21" spans="1:22" ht="13.5" customHeight="1" x14ac:dyDescent="0.4">
      <c r="A21" s="94">
        <v>19</v>
      </c>
      <c r="B21" s="44" t="s">
        <v>4</v>
      </c>
      <c r="C21" s="37"/>
      <c r="D21" s="37"/>
      <c r="E21" s="37"/>
      <c r="F21" s="37"/>
      <c r="G21" s="67" t="s">
        <v>170</v>
      </c>
      <c r="H21" s="68">
        <f>VLOOKUP($F$2*35-35+$G$2,'Data 2'!$A$7:$BJ$1126,24)</f>
        <v>8</v>
      </c>
      <c r="I21" s="69">
        <f>VLOOKUP($F$2*35-35+$G$2,'Data 2'!$A$7:$BJ$1126,25)</f>
        <v>19.512195121951219</v>
      </c>
      <c r="J21" s="37"/>
      <c r="K21" s="37"/>
      <c r="N21" s="38"/>
      <c r="O21" s="39"/>
      <c r="V21" s="93" t="s">
        <v>47</v>
      </c>
    </row>
    <row r="22" spans="1:22" ht="13.5" customHeight="1" x14ac:dyDescent="0.45">
      <c r="A22" s="94">
        <v>8</v>
      </c>
      <c r="B22" s="44" t="s">
        <v>279</v>
      </c>
      <c r="C22" s="45" t="s">
        <v>172</v>
      </c>
      <c r="D22" s="35"/>
      <c r="E22" s="35"/>
      <c r="F22" s="70"/>
      <c r="G22" s="139">
        <f>VLOOKUP($F$2*35-35+$G$2,'Data 2'!$A$7:$BJ$1126,26)</f>
        <v>19.162995594713657</v>
      </c>
      <c r="H22" s="146" t="s">
        <v>284</v>
      </c>
      <c r="I22" s="147"/>
      <c r="J22" s="147"/>
      <c r="K22" s="147"/>
      <c r="N22" s="38"/>
      <c r="O22" s="39"/>
      <c r="V22" s="93" t="s">
        <v>48</v>
      </c>
    </row>
    <row r="23" spans="1:22" ht="13.5" customHeight="1" x14ac:dyDescent="0.4">
      <c r="A23" s="94">
        <v>25</v>
      </c>
      <c r="B23" s="44" t="s">
        <v>15</v>
      </c>
      <c r="C23" s="45" t="s">
        <v>190</v>
      </c>
      <c r="D23" s="45"/>
      <c r="E23" s="45"/>
      <c r="F23" s="60"/>
      <c r="G23" s="62">
        <f>VLOOKUP($F$2*35-35+$G$2,'Data 2'!$A$7:$BJ$1126,27)</f>
        <v>19.383259911894275</v>
      </c>
      <c r="H23" s="70"/>
      <c r="I23" s="37"/>
      <c r="J23" s="37"/>
      <c r="K23" s="37"/>
      <c r="N23" s="38"/>
      <c r="O23" s="39"/>
      <c r="V23" s="93" t="s">
        <v>59</v>
      </c>
    </row>
    <row r="24" spans="1:22" ht="13.5" customHeight="1" x14ac:dyDescent="0.4">
      <c r="A24" s="94">
        <v>5</v>
      </c>
      <c r="B24" s="44" t="s">
        <v>135</v>
      </c>
      <c r="C24" s="37"/>
      <c r="D24" s="37"/>
      <c r="E24" s="37"/>
      <c r="F24" s="37"/>
      <c r="G24" s="37"/>
      <c r="H24" s="37"/>
      <c r="I24" s="37"/>
      <c r="J24" s="37"/>
      <c r="K24" s="37"/>
      <c r="N24" s="38"/>
      <c r="O24" s="39"/>
      <c r="V24" s="93" t="s">
        <v>49</v>
      </c>
    </row>
    <row r="25" spans="1:22" ht="13.5" customHeight="1" x14ac:dyDescent="0.45">
      <c r="A25" s="94">
        <v>35</v>
      </c>
      <c r="B25" s="44" t="s">
        <v>20</v>
      </c>
      <c r="C25" s="142" t="s">
        <v>177</v>
      </c>
      <c r="D25" s="143"/>
      <c r="E25" s="143"/>
      <c r="F25" s="71" t="s">
        <v>76</v>
      </c>
      <c r="G25" s="71" t="s">
        <v>77</v>
      </c>
      <c r="H25" s="37"/>
      <c r="I25" s="37"/>
      <c r="J25" s="37"/>
      <c r="K25" s="37"/>
      <c r="N25" s="38"/>
      <c r="O25" s="39"/>
      <c r="V25" s="93" t="s">
        <v>50</v>
      </c>
    </row>
    <row r="26" spans="1:22" ht="13.5" customHeight="1" x14ac:dyDescent="0.4">
      <c r="A26" s="94">
        <v>30</v>
      </c>
      <c r="B26" s="44" t="s">
        <v>29</v>
      </c>
      <c r="C26" s="72" t="s">
        <v>196</v>
      </c>
      <c r="D26" s="37"/>
      <c r="E26" s="37"/>
      <c r="F26" s="70">
        <f>VLOOKUP($F$2*35-35+$G$2,'Data 2'!$A$7:$BJ$1126,30)</f>
        <v>72.727272727272734</v>
      </c>
      <c r="G26" s="73">
        <f>VLOOKUP($F$2*35-35+$G$2,'Data 2'!$A$7:$BJ$1126,31)</f>
        <v>49.238578680203041</v>
      </c>
      <c r="H26" s="35"/>
      <c r="I26" s="37"/>
      <c r="J26" s="37"/>
      <c r="K26" s="37"/>
      <c r="N26" s="38"/>
      <c r="O26" s="39"/>
      <c r="V26" s="93" t="s">
        <v>51</v>
      </c>
    </row>
    <row r="27" spans="1:22" ht="13.5" customHeight="1" x14ac:dyDescent="0.4">
      <c r="A27" s="94">
        <v>26</v>
      </c>
      <c r="B27" s="44" t="s">
        <v>24</v>
      </c>
      <c r="C27" s="135" t="s">
        <v>183</v>
      </c>
      <c r="D27" s="144"/>
      <c r="E27" s="144"/>
      <c r="F27" s="144"/>
      <c r="G27" s="144"/>
      <c r="H27" s="144"/>
      <c r="I27" s="61">
        <f>VLOOKUP($F$2*35-35+$G$2,'Data 2'!$A$7:$BJ$1126,34)</f>
        <v>61.722488038277511</v>
      </c>
      <c r="J27" s="157" t="s">
        <v>173</v>
      </c>
      <c r="K27" s="157"/>
      <c r="N27" s="38"/>
      <c r="O27" s="39"/>
      <c r="V27" s="93" t="s">
        <v>152</v>
      </c>
    </row>
    <row r="28" spans="1:22" ht="13.5" customHeight="1" x14ac:dyDescent="0.4">
      <c r="A28" s="94">
        <v>11</v>
      </c>
      <c r="B28" s="44" t="s">
        <v>21</v>
      </c>
      <c r="C28" s="72" t="s">
        <v>194</v>
      </c>
      <c r="D28" s="37"/>
      <c r="E28" s="37"/>
      <c r="F28" s="37"/>
      <c r="G28" s="37"/>
      <c r="H28" s="37"/>
      <c r="I28" s="73">
        <f>VLOOKUP($F$2*35-35+$G$2,'Data 2'!$A$7:$BJ$1126,35)</f>
        <v>13.875598086124402</v>
      </c>
      <c r="J28" s="43" t="s">
        <v>160</v>
      </c>
      <c r="K28" s="145" t="s">
        <v>174</v>
      </c>
      <c r="N28" s="38"/>
      <c r="O28" s="39"/>
      <c r="V28" s="93" t="s">
        <v>153</v>
      </c>
    </row>
    <row r="29" spans="1:22" ht="13.5" customHeight="1" x14ac:dyDescent="0.4">
      <c r="A29" s="94">
        <v>12</v>
      </c>
      <c r="B29" s="44" t="s">
        <v>9</v>
      </c>
      <c r="C29" s="137" t="s">
        <v>178</v>
      </c>
      <c r="D29" s="135"/>
      <c r="E29" s="135"/>
      <c r="F29" s="136">
        <f>VLOOKUP($F$2*35-35+$G$2,'Data 2'!$A$7:$BJ$1126,36)</f>
        <v>438.38383838383839</v>
      </c>
      <c r="G29" s="37"/>
      <c r="H29" s="37"/>
      <c r="I29" s="37"/>
      <c r="J29" s="70">
        <f>VLOOKUP($F$2*35-35+$G$2,'Data 2'!$A$7:$BJ$1126,28)</f>
        <v>89</v>
      </c>
      <c r="K29" s="73">
        <f>VLOOKUP($F$2*35-35+$G$2,'Data 2'!$A$7:$BJ$1126,29)</f>
        <v>12.125340599455042</v>
      </c>
      <c r="N29" s="38"/>
      <c r="O29" s="39"/>
      <c r="V29" s="93" t="s">
        <v>52</v>
      </c>
    </row>
    <row r="30" spans="1:22" ht="13.5" customHeight="1" x14ac:dyDescent="0.4">
      <c r="A30" s="94">
        <v>3</v>
      </c>
      <c r="B30" s="44" t="s">
        <v>3</v>
      </c>
      <c r="C30" s="135" t="s">
        <v>131</v>
      </c>
      <c r="D30" s="135"/>
      <c r="E30" s="135"/>
      <c r="F30" s="60">
        <f>VLOOKUP($F$2*35-35+$G$2,'Data 2'!$A$7:$BJ$1126,51)</f>
        <v>13.200000000000001</v>
      </c>
      <c r="G30" s="37"/>
      <c r="H30" s="37"/>
      <c r="I30" s="37"/>
      <c r="J30" s="37"/>
      <c r="K30" s="37"/>
      <c r="N30" s="38"/>
      <c r="O30" s="39"/>
      <c r="V30" s="93" t="s">
        <v>53</v>
      </c>
    </row>
    <row r="31" spans="1:22" ht="13.5" customHeight="1" x14ac:dyDescent="0.4">
      <c r="A31" s="94">
        <v>10</v>
      </c>
      <c r="B31" s="44" t="s">
        <v>280</v>
      </c>
      <c r="C31" s="37"/>
      <c r="D31" s="37"/>
      <c r="E31" s="37"/>
      <c r="F31" s="37"/>
      <c r="G31" s="37"/>
      <c r="H31" s="37"/>
      <c r="I31" s="37"/>
      <c r="J31" s="37"/>
      <c r="K31" s="37"/>
      <c r="N31" s="38"/>
      <c r="O31" s="39"/>
      <c r="V31" s="93" t="s">
        <v>54</v>
      </c>
    </row>
    <row r="32" spans="1:22" ht="13.5" customHeight="1" x14ac:dyDescent="0.45">
      <c r="A32" s="94">
        <v>34</v>
      </c>
      <c r="B32" s="44" t="s">
        <v>28</v>
      </c>
      <c r="C32" s="74" t="s">
        <v>179</v>
      </c>
      <c r="D32" s="75"/>
      <c r="E32" s="75"/>
      <c r="F32" s="76" t="s">
        <v>160</v>
      </c>
      <c r="G32" s="76" t="s">
        <v>161</v>
      </c>
      <c r="H32" s="37"/>
      <c r="I32" s="37"/>
      <c r="J32" s="37"/>
      <c r="K32" s="37"/>
      <c r="N32" s="38"/>
      <c r="O32" s="39"/>
      <c r="V32" s="93" t="s">
        <v>55</v>
      </c>
    </row>
    <row r="33" spans="1:22" ht="13.5" customHeight="1" x14ac:dyDescent="0.4">
      <c r="A33" s="94">
        <v>31</v>
      </c>
      <c r="B33" s="44" t="s">
        <v>25</v>
      </c>
      <c r="C33" s="37"/>
      <c r="D33" s="37"/>
      <c r="E33" s="77" t="s">
        <v>90</v>
      </c>
      <c r="F33" s="78">
        <f>VLOOKUP($F$2*35-35+$G$2,'Data 2'!$A$7:$BJ$1126,37)</f>
        <v>576</v>
      </c>
      <c r="G33" s="49">
        <f t="shared" ref="G33:G38" si="0">F33/SUM(F$33:F$38)*100</f>
        <v>45.141065830721004</v>
      </c>
      <c r="H33" s="37"/>
      <c r="I33" s="37"/>
      <c r="J33" s="37"/>
      <c r="K33" s="37"/>
      <c r="N33" s="38"/>
      <c r="O33" s="39"/>
      <c r="V33" s="93" t="s">
        <v>56</v>
      </c>
    </row>
    <row r="34" spans="1:22" ht="13.5" customHeight="1" x14ac:dyDescent="0.4">
      <c r="A34" s="94">
        <v>14</v>
      </c>
      <c r="B34" s="44" t="s">
        <v>11</v>
      </c>
      <c r="C34" s="37"/>
      <c r="D34" s="37"/>
      <c r="E34" s="50" t="s">
        <v>91</v>
      </c>
      <c r="F34" s="51">
        <f>VLOOKUP($F$2*35-35+$G$2,'Data 2'!$A$7:$BJ$1126,38)</f>
        <v>493</v>
      </c>
      <c r="G34" s="79">
        <f t="shared" si="0"/>
        <v>38.636363636363633</v>
      </c>
      <c r="H34" s="37"/>
      <c r="I34" s="37"/>
      <c r="J34" s="37"/>
      <c r="K34" s="37"/>
      <c r="N34" s="38"/>
      <c r="O34" s="39"/>
      <c r="V34" s="93" t="s">
        <v>57</v>
      </c>
    </row>
    <row r="35" spans="1:22" ht="13.5" customHeight="1" x14ac:dyDescent="0.4">
      <c r="A35" s="94">
        <v>22</v>
      </c>
      <c r="B35" s="44" t="s">
        <v>281</v>
      </c>
      <c r="C35" s="37"/>
      <c r="D35" s="37"/>
      <c r="E35" s="50" t="s">
        <v>92</v>
      </c>
      <c r="F35" s="51">
        <f>VLOOKUP($F$2*35-35+$G$2,'Data 2'!$A$7:$BJ$1126,39)</f>
        <v>0</v>
      </c>
      <c r="G35" s="79">
        <f t="shared" si="0"/>
        <v>0</v>
      </c>
      <c r="H35" s="37"/>
      <c r="I35" s="37"/>
      <c r="J35" s="37"/>
      <c r="K35" s="37"/>
      <c r="N35" s="38"/>
      <c r="O35" s="39"/>
      <c r="V35" s="93" t="s">
        <v>62</v>
      </c>
    </row>
    <row r="36" spans="1:22" ht="13.5" customHeight="1" x14ac:dyDescent="0.4">
      <c r="A36" s="94">
        <v>18</v>
      </c>
      <c r="B36" s="44" t="s">
        <v>14</v>
      </c>
      <c r="C36" s="37"/>
      <c r="D36" s="37"/>
      <c r="E36" s="50" t="s">
        <v>93</v>
      </c>
      <c r="F36" s="51">
        <f>VLOOKUP($F$2*35-35+$G$2,'Data 2'!$A$7:$BJ$1126,40)</f>
        <v>10</v>
      </c>
      <c r="G36" s="79">
        <f t="shared" si="0"/>
        <v>0.7836990595611284</v>
      </c>
      <c r="H36" s="37"/>
      <c r="I36" s="37"/>
      <c r="J36" s="37"/>
      <c r="K36" s="37"/>
      <c r="N36" s="38"/>
      <c r="O36" s="39"/>
      <c r="V36" s="93" t="s">
        <v>154</v>
      </c>
    </row>
    <row r="37" spans="1:22" ht="13.5" customHeight="1" x14ac:dyDescent="0.4">
      <c r="A37" s="94">
        <v>23</v>
      </c>
      <c r="B37" s="40" t="s">
        <v>18</v>
      </c>
      <c r="C37" s="37"/>
      <c r="D37" s="37"/>
      <c r="E37" s="50" t="s">
        <v>104</v>
      </c>
      <c r="F37" s="51">
        <f>VLOOKUP($F$2*35-35+$G$2,'Data 2'!$A$7:$BJ$1126,41)+VLOOKUP($F$2*35-35+$G$2,'Data 2'!$A$7:$BJ$1126,42)</f>
        <v>0</v>
      </c>
      <c r="G37" s="79">
        <f t="shared" si="0"/>
        <v>0</v>
      </c>
      <c r="H37" s="37"/>
      <c r="I37" s="37"/>
      <c r="J37" s="37"/>
      <c r="K37" s="37"/>
      <c r="N37" s="38"/>
      <c r="O37" s="39"/>
    </row>
    <row r="38" spans="1:22" ht="13.5" customHeight="1" x14ac:dyDescent="0.4">
      <c r="A38" s="95"/>
      <c r="B38" s="80"/>
      <c r="C38" s="37"/>
      <c r="D38" s="37"/>
      <c r="E38" s="54" t="s">
        <v>193</v>
      </c>
      <c r="F38" s="55">
        <f>VLOOKUP($F$2*35-35+$G$2,'Data 2'!$A$7:$BJ$1126,43)</f>
        <v>197</v>
      </c>
      <c r="G38" s="49">
        <f t="shared" si="0"/>
        <v>15.438871473354233</v>
      </c>
      <c r="H38" s="37"/>
      <c r="I38" s="37"/>
      <c r="J38" s="37"/>
      <c r="K38" s="37"/>
    </row>
    <row r="39" spans="1:22" ht="13.5" customHeight="1" x14ac:dyDescent="0.4">
      <c r="A39" s="96"/>
      <c r="C39" s="37"/>
      <c r="D39" s="37"/>
      <c r="E39" s="37"/>
      <c r="F39" s="37"/>
      <c r="G39" s="37"/>
      <c r="H39" s="37"/>
      <c r="I39" s="81" t="s">
        <v>285</v>
      </c>
      <c r="J39" s="82"/>
      <c r="K39" s="37"/>
    </row>
    <row r="40" spans="1:22" ht="13.5" customHeight="1" x14ac:dyDescent="0.45">
      <c r="A40" s="96"/>
      <c r="C40" s="74" t="s">
        <v>180</v>
      </c>
      <c r="D40" s="75"/>
      <c r="E40" s="76" t="s">
        <v>160</v>
      </c>
      <c r="F40" s="76" t="s">
        <v>161</v>
      </c>
      <c r="G40" s="76"/>
      <c r="H40" s="82" t="s">
        <v>99</v>
      </c>
      <c r="I40" s="77"/>
      <c r="J40" s="83">
        <f>VLOOKUP($F$2*35-35+$G$2,'Data 2'!$A$7:$BJ$1126,46)</f>
        <v>10</v>
      </c>
      <c r="K40" s="37"/>
    </row>
    <row r="41" spans="1:22" ht="13.5" customHeight="1" x14ac:dyDescent="0.4">
      <c r="C41" s="45" t="s">
        <v>181</v>
      </c>
      <c r="D41" s="37"/>
      <c r="E41" s="84">
        <f>VLOOKUP($F$2*35-35+$G$2,'Data 2'!$A$7:$BJ$1126,44)</f>
        <v>124</v>
      </c>
      <c r="F41" s="59">
        <f>VLOOKUP($F$2*35-35+$G$2,'Data 2'!$A$7:$BJ$1126,45)</f>
        <v>9.7560975609756095</v>
      </c>
      <c r="G41" s="37"/>
      <c r="H41" s="50" t="s">
        <v>100</v>
      </c>
      <c r="I41" s="50"/>
      <c r="J41" s="51">
        <f>VLOOKUP($F$2*35-35+$G$2,'Data 2'!$A$7:$BJ$1126,47)</f>
        <v>0</v>
      </c>
      <c r="K41" s="37"/>
    </row>
    <row r="42" spans="1:22" ht="10.5" customHeight="1" x14ac:dyDescent="0.4">
      <c r="C42" s="45"/>
      <c r="D42" s="37"/>
      <c r="E42" s="37"/>
      <c r="F42" s="37"/>
      <c r="G42" s="37"/>
      <c r="H42" s="50" t="s">
        <v>101</v>
      </c>
      <c r="I42" s="50"/>
      <c r="J42" s="51">
        <f>VLOOKUP($F$2*35-35+$G$2,'Data 2'!$A$7:$BJ$1126,48)</f>
        <v>0</v>
      </c>
      <c r="K42" s="37"/>
    </row>
    <row r="43" spans="1:22" ht="13.5" customHeight="1" x14ac:dyDescent="0.45">
      <c r="C43" s="74" t="s">
        <v>184</v>
      </c>
      <c r="D43" s="75"/>
      <c r="E43" s="85"/>
      <c r="F43" s="71" t="s">
        <v>160</v>
      </c>
      <c r="G43" s="71" t="s">
        <v>161</v>
      </c>
      <c r="H43" s="50" t="s">
        <v>182</v>
      </c>
      <c r="I43" s="50"/>
      <c r="J43" s="51">
        <f>VLOOKUP($F$2*35-35+$G$2,'Data 2'!$A$7:$BJ$1126,50)</f>
        <v>10</v>
      </c>
      <c r="K43" s="37"/>
    </row>
    <row r="44" spans="1:22" ht="13.5" customHeight="1" x14ac:dyDescent="0.4">
      <c r="C44" s="72" t="s">
        <v>185</v>
      </c>
      <c r="D44" s="37"/>
      <c r="E44" s="37"/>
      <c r="F44" s="70">
        <f>VLOOKUP($F$2*35-35+$G$2,'Data 2'!$A$7:$BJ$1126,52)</f>
        <v>9</v>
      </c>
      <c r="G44" s="73">
        <f>VLOOKUP($F$2*35-35+$G$2,'Data 2'!$A$7:$BJ$1126,53)</f>
        <v>1.9607843137254901</v>
      </c>
      <c r="H44" s="37"/>
      <c r="I44" s="37"/>
      <c r="J44" s="37"/>
      <c r="K44" s="37"/>
    </row>
    <row r="45" spans="1:22" ht="13.5" customHeight="1" x14ac:dyDescent="0.4">
      <c r="C45" s="72" t="s">
        <v>186</v>
      </c>
      <c r="D45" s="37"/>
      <c r="E45" s="37"/>
      <c r="F45" s="70">
        <f>VLOOKUP($F$2*35-35+$G$2,'Data 2'!$A$7:$BJ$1126,54)</f>
        <v>7</v>
      </c>
      <c r="G45" s="37"/>
      <c r="H45" s="37"/>
      <c r="I45" s="37"/>
      <c r="J45" s="37"/>
      <c r="K45" s="37"/>
    </row>
    <row r="46" spans="1:22" ht="12" customHeight="1" x14ac:dyDescent="0.4">
      <c r="C46" s="37"/>
      <c r="D46" s="37"/>
      <c r="E46" s="37"/>
      <c r="F46" s="37"/>
      <c r="G46" s="37"/>
      <c r="H46" s="72" t="s">
        <v>199</v>
      </c>
      <c r="I46" s="37"/>
      <c r="J46" s="37"/>
      <c r="K46" s="86"/>
    </row>
    <row r="47" spans="1:22" ht="12" customHeight="1" x14ac:dyDescent="0.45">
      <c r="C47" s="74" t="s">
        <v>187</v>
      </c>
      <c r="D47" s="75"/>
      <c r="E47" s="37"/>
      <c r="F47" s="37"/>
      <c r="G47" s="37"/>
      <c r="H47" s="72" t="s">
        <v>197</v>
      </c>
      <c r="I47" s="37"/>
      <c r="J47" s="37"/>
      <c r="K47" s="86"/>
    </row>
    <row r="48" spans="1:22" ht="12" customHeight="1" x14ac:dyDescent="0.4">
      <c r="C48" s="72" t="s">
        <v>188</v>
      </c>
      <c r="D48" s="37"/>
      <c r="E48" s="37"/>
      <c r="F48" s="37"/>
      <c r="G48" s="37"/>
      <c r="H48" s="72" t="s">
        <v>198</v>
      </c>
      <c r="I48" s="37"/>
      <c r="J48" s="37"/>
      <c r="K48" s="37"/>
    </row>
    <row r="49" spans="3:16" s="33" customFormat="1" ht="12" customHeight="1" x14ac:dyDescent="0.4">
      <c r="C49" s="83"/>
      <c r="D49" s="87" t="s">
        <v>160</v>
      </c>
      <c r="E49" s="82" t="s">
        <v>161</v>
      </c>
      <c r="F49" s="37"/>
      <c r="G49" s="37"/>
      <c r="H49" s="37"/>
      <c r="I49" s="37"/>
      <c r="J49" s="37"/>
      <c r="K49" s="37"/>
      <c r="M49" s="32"/>
      <c r="N49" s="34"/>
      <c r="O49" s="32"/>
      <c r="P49" s="34"/>
    </row>
    <row r="50" spans="3:16" s="33" customFormat="1" ht="12" customHeight="1" x14ac:dyDescent="0.4">
      <c r="C50" s="77" t="s">
        <v>192</v>
      </c>
      <c r="D50" s="88">
        <f>VLOOKUP($F$2*35-35+$G$2,'Data 2'!$A$7:$BJ$1126,55)</f>
        <v>610</v>
      </c>
      <c r="E50" s="79">
        <f>VLOOKUP($F$2*35-35+$G$2,'Data 2'!$A$7:$BJ$1126,56)</f>
        <v>46.636085626911317</v>
      </c>
      <c r="F50" s="37"/>
      <c r="G50" s="37"/>
      <c r="H50" s="122" t="s">
        <v>269</v>
      </c>
      <c r="I50" s="37"/>
      <c r="J50" s="37"/>
      <c r="K50" s="37"/>
      <c r="M50" s="32"/>
      <c r="N50" s="34"/>
      <c r="O50" s="32"/>
      <c r="P50" s="34"/>
    </row>
    <row r="51" spans="3:16" s="33" customFormat="1" ht="12" customHeight="1" x14ac:dyDescent="0.4">
      <c r="C51" s="77" t="s">
        <v>189</v>
      </c>
      <c r="D51" s="89">
        <f>VLOOKUP($F$2*35-35+$G$2,'Data 2'!$A$7:$BJ$1126,57)</f>
        <v>18</v>
      </c>
      <c r="E51" s="79">
        <f>VLOOKUP($F$2*35-35+$G$2,'Data 2'!$A$7:$BJ$1126,58)</f>
        <v>25.352112676056336</v>
      </c>
      <c r="F51" s="37"/>
      <c r="G51" s="37"/>
      <c r="H51" s="122" t="s">
        <v>270</v>
      </c>
      <c r="I51" s="37"/>
      <c r="J51" s="37"/>
      <c r="K51" s="37"/>
      <c r="M51" s="32"/>
      <c r="N51" s="34"/>
      <c r="O51" s="32"/>
      <c r="P51" s="34"/>
    </row>
    <row r="52" spans="3:16" s="33" customFormat="1" ht="12" customHeight="1" x14ac:dyDescent="0.4">
      <c r="C52" s="77" t="s">
        <v>67</v>
      </c>
      <c r="D52" s="89">
        <f>VLOOKUP($F$2*35-35+$G$2,'Data 2'!$A$7:$BJ$1126,59)</f>
        <v>465</v>
      </c>
      <c r="E52" s="79">
        <f>VLOOKUP($F$2*35-35+$G$2,'Data 2'!$A$7:$BJ$1126,60)</f>
        <v>44.201520912547529</v>
      </c>
      <c r="F52" s="37"/>
      <c r="G52" s="37"/>
      <c r="H52" s="37"/>
      <c r="I52" s="37"/>
      <c r="J52" s="37"/>
      <c r="K52" s="37"/>
      <c r="M52" s="32"/>
      <c r="N52" s="34"/>
      <c r="O52" s="32"/>
      <c r="P52" s="34"/>
    </row>
    <row r="53" spans="3:16" s="33" customFormat="1" ht="12" customHeight="1" x14ac:dyDescent="0.4">
      <c r="C53" s="77" t="s">
        <v>69</v>
      </c>
      <c r="D53" s="89">
        <f>VLOOKUP($F$2*35-35+$G$2,'Data 2'!$A$7:$BJ$1126,61)</f>
        <v>116</v>
      </c>
      <c r="E53" s="79">
        <f>VLOOKUP($F$2*35-35+$G$2,'Data 2'!$A$7:$BJ$1126,62)</f>
        <v>79.452054794520549</v>
      </c>
      <c r="F53" s="37"/>
      <c r="G53" s="37"/>
      <c r="H53" s="37"/>
      <c r="I53" s="37"/>
      <c r="J53" s="37"/>
      <c r="K53" s="37"/>
      <c r="M53" s="32"/>
      <c r="N53" s="34"/>
      <c r="O53" s="32"/>
      <c r="P53" s="34"/>
    </row>
    <row r="54" spans="3:16" s="33" customFormat="1" ht="8.2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M54" s="32"/>
      <c r="N54" s="34"/>
      <c r="O54" s="32"/>
      <c r="P54" s="34"/>
    </row>
  </sheetData>
  <sheetProtection password="CF21"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300-000000000000}"/>
    <hyperlink ref="B5" location="'Front (2)'!C1" display="'Front (2)'!C1" xr:uid="{00000000-0004-0000-2300-000001000000}"/>
    <hyperlink ref="B6" location="'Front (3)'!C1" display="'Front (3)'!C1" xr:uid="{00000000-0004-0000-2300-000002000000}"/>
    <hyperlink ref="B7" location="'Front (4)'!C1" display="'Front (4)'!C1" xr:uid="{00000000-0004-0000-2300-000003000000}"/>
    <hyperlink ref="B8" location="'Front (5)'!C1" display="'Front (5)'!C1" xr:uid="{00000000-0004-0000-2300-000004000000}"/>
    <hyperlink ref="B9" location="'Front (6)'!C1" display="'Front (6)'!C1" xr:uid="{00000000-0004-0000-2300-000005000000}"/>
    <hyperlink ref="B10" location="'Front (7)'!C1" display="'Front (7)'!C1" xr:uid="{00000000-0004-0000-2300-000006000000}"/>
    <hyperlink ref="B11" location="'Front (8)'!C1" display="'Front (8)'!C1" xr:uid="{00000000-0004-0000-2300-000007000000}"/>
    <hyperlink ref="B12" location="'Front (9)'!C1" display="'Front (9)'!C1" xr:uid="{00000000-0004-0000-2300-000008000000}"/>
    <hyperlink ref="B13" location="'Front (10)'!C1" display="'Front (10)'!C1" xr:uid="{00000000-0004-0000-2300-000009000000}"/>
    <hyperlink ref="B14" location="'Front (11)'!C1" display="'Front (11)'!C1" xr:uid="{00000000-0004-0000-2300-00000A000000}"/>
    <hyperlink ref="B15" location="'Front (12)'!C1" display="'Front (12)'!C1" xr:uid="{00000000-0004-0000-2300-00000B000000}"/>
    <hyperlink ref="B16" location="'Front (13)'!C1" display="'Front (13)'!C1" xr:uid="{00000000-0004-0000-2300-00000C000000}"/>
    <hyperlink ref="B17" location="'Front (14)'!C1" display="'Front (14)'!C1" xr:uid="{00000000-0004-0000-2300-00000D000000}"/>
    <hyperlink ref="B18" location="'Front (15)'!C1" display="'Front (15)'!C1" xr:uid="{00000000-0004-0000-2300-00000E000000}"/>
    <hyperlink ref="B19" location="'Front (16)'!C1" display="'Front (16)'!C1" xr:uid="{00000000-0004-0000-2300-00000F000000}"/>
    <hyperlink ref="B20" location="'Front (17)'!C1" display="'Front (17)'!C1" xr:uid="{00000000-0004-0000-2300-000010000000}"/>
    <hyperlink ref="B21" location="'Front (18)'!C1" display="'Front (18)'!C1" xr:uid="{00000000-0004-0000-2300-000011000000}"/>
    <hyperlink ref="B22" location="'Front (19)'!C1" display="'Front (19)'!C1" xr:uid="{00000000-0004-0000-2300-000012000000}"/>
    <hyperlink ref="B23" location="'Front (20)'!C1" display="'Front (20)'!C1" xr:uid="{00000000-0004-0000-2300-000013000000}"/>
    <hyperlink ref="B24" location="'Front (21)'!C1" display="'Front (21)'!C1" xr:uid="{00000000-0004-0000-2300-000014000000}"/>
    <hyperlink ref="B25" location="'Front (22)'!C1" display="'Front (22)'!C1" xr:uid="{00000000-0004-0000-2300-000015000000}"/>
    <hyperlink ref="B26" location="'Front (23)'!C1" display="'Front (23)'!C1" xr:uid="{00000000-0004-0000-2300-000016000000}"/>
    <hyperlink ref="B27" location="'Front (24)'!C1" display="'Front (24)'!C1" xr:uid="{00000000-0004-0000-2300-000017000000}"/>
    <hyperlink ref="B28" location="'Front (25)'!C1" display="'Front (25)'!C1" xr:uid="{00000000-0004-0000-2300-000018000000}"/>
    <hyperlink ref="B29" location="'Front (26)'!C1" display="'Front (26)'!C1" xr:uid="{00000000-0004-0000-2300-000019000000}"/>
    <hyperlink ref="B30" location="'Front (27)'!C1" display="'Front (27)'!C1" xr:uid="{00000000-0004-0000-2300-00001A000000}"/>
    <hyperlink ref="B31" location="'Front (28)'!C1" display="'Front (28)'!C1" xr:uid="{00000000-0004-0000-2300-00001B000000}"/>
    <hyperlink ref="B32" location="'Front (29)'!C1" display="'Front (29)'!C1" xr:uid="{00000000-0004-0000-2300-00001C000000}"/>
    <hyperlink ref="B33" location="'Front (30)'!C1" display="'Front (30)'!C1" xr:uid="{00000000-0004-0000-2300-00001D000000}"/>
    <hyperlink ref="B34" location="'Front (31)'!C1" display="'Front (31)'!C1" xr:uid="{00000000-0004-0000-2300-00001E000000}"/>
    <hyperlink ref="B35" location="'Front (32)'!C1" display="'Front (32)'!C1" xr:uid="{00000000-0004-0000-2300-00001F000000}"/>
    <hyperlink ref="B36" location="'Front (33)'!C1" display="'Front (33)'!C1" xr:uid="{00000000-0004-0000-2300-000020000000}"/>
    <hyperlink ref="B37" location="'Front (34)'!C1" display="'Front (34)'!C1" xr:uid="{00000000-0004-0000-2300-000021000000}"/>
    <hyperlink ref="B1:B3" location="Frontpage!A1" display="PROFILES OF CULTURAL DIVERSITY_x000a_Social statistics about residents from major birthplaces, _x000a_in metropolitan municipalities" xr:uid="{00000000-0004-0000-2300-000022000000}"/>
    <hyperlink ref="L1:N4" location="Sheet1!A1" display="Sheet1!A1" xr:uid="{00000000-0004-0000-2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F64"/>
  <sheetViews>
    <sheetView showGridLines="0" showRowColHeaders="0" zoomScale="110" zoomScaleNormal="110" workbookViewId="0">
      <pane xSplit="18" ySplit="8" topLeftCell="S9" activePane="bottomRight" state="frozen"/>
      <selection pane="topRight" activeCell="S1" sqref="S1"/>
      <selection pane="bottomLeft" activeCell="A9" sqref="A9"/>
      <selection pane="bottomRight" activeCell="A3" sqref="A3:C7"/>
    </sheetView>
  </sheetViews>
  <sheetFormatPr defaultColWidth="9.1328125" defaultRowHeight="13.15" x14ac:dyDescent="0.35"/>
  <cols>
    <col min="1" max="1" width="6.1328125" style="111" customWidth="1"/>
    <col min="2" max="2" width="5" style="111" customWidth="1"/>
    <col min="3" max="3" width="9.59765625" style="111" customWidth="1"/>
    <col min="4" max="7" width="9.1328125" style="111"/>
    <col min="8" max="8" width="9.1328125" style="115"/>
    <col min="9" max="9" width="9.1328125" style="111"/>
    <col min="10" max="10" width="2" style="111" customWidth="1"/>
    <col min="11" max="15" width="9.1328125" style="111"/>
    <col min="16" max="16" width="9.1328125" style="116"/>
    <col min="17" max="17" width="9.1328125" style="111"/>
    <col min="18" max="18" width="9.1328125" style="116"/>
    <col min="19" max="19" width="9.1328125" style="111"/>
    <col min="20" max="30" width="9.1328125" style="110"/>
    <col min="31" max="16384" width="9.1328125" style="111"/>
  </cols>
  <sheetData>
    <row r="1" spans="1:32" ht="24.75" customHeight="1" x14ac:dyDescent="0.35">
      <c r="B1" s="170" t="s">
        <v>268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</row>
    <row r="2" spans="1:32" ht="2.25" customHeight="1" x14ac:dyDescent="0.35">
      <c r="AB2" s="111"/>
      <c r="AC2" s="111"/>
      <c r="AD2" s="111"/>
    </row>
    <row r="3" spans="1:32" ht="2.25" customHeight="1" x14ac:dyDescent="0.35">
      <c r="A3" s="171" t="s">
        <v>267</v>
      </c>
      <c r="B3" s="172"/>
      <c r="C3" s="173"/>
      <c r="AB3" s="111"/>
      <c r="AC3" s="111"/>
      <c r="AD3" s="111"/>
    </row>
    <row r="4" spans="1:32" ht="12.75" customHeight="1" x14ac:dyDescent="0.35">
      <c r="A4" s="174"/>
      <c r="B4" s="175"/>
      <c r="C4" s="176"/>
      <c r="G4" s="129">
        <v>19</v>
      </c>
      <c r="H4" s="112"/>
      <c r="I4" s="110"/>
      <c r="J4" s="110"/>
      <c r="K4" s="110"/>
      <c r="L4" s="110"/>
      <c r="M4" s="110"/>
      <c r="N4" s="110"/>
      <c r="AB4" s="111"/>
      <c r="AC4" s="111"/>
      <c r="AD4" s="111"/>
    </row>
    <row r="5" spans="1:32" ht="5.25" customHeight="1" x14ac:dyDescent="0.35">
      <c r="A5" s="174"/>
      <c r="B5" s="175"/>
      <c r="C5" s="176"/>
      <c r="G5" s="110"/>
      <c r="H5" s="112"/>
      <c r="I5" s="110"/>
      <c r="J5" s="110"/>
      <c r="K5" s="110"/>
      <c r="L5" s="110"/>
      <c r="M5" s="110"/>
      <c r="N5" s="110"/>
      <c r="AB5" s="130"/>
      <c r="AC5" s="130"/>
      <c r="AD5" s="111"/>
    </row>
    <row r="6" spans="1:32" ht="12.75" customHeight="1" x14ac:dyDescent="0.35">
      <c r="A6" s="174"/>
      <c r="B6" s="175"/>
      <c r="C6" s="176"/>
      <c r="G6" s="110"/>
      <c r="H6" s="129">
        <v>12</v>
      </c>
      <c r="I6" s="110"/>
      <c r="J6" s="110"/>
      <c r="K6" s="110"/>
      <c r="L6" s="110"/>
      <c r="M6" s="129">
        <v>1</v>
      </c>
      <c r="N6" s="110">
        <f>VLOOKUP(M6,$AA$6:$AC$40,2)</f>
        <v>1</v>
      </c>
      <c r="P6" s="111"/>
      <c r="R6" s="111"/>
      <c r="T6" s="109" t="s">
        <v>1</v>
      </c>
      <c r="U6" s="109" t="s">
        <v>32</v>
      </c>
      <c r="V6" s="109" t="s">
        <v>31</v>
      </c>
      <c r="AA6" s="110">
        <v>1</v>
      </c>
      <c r="AB6" s="131">
        <v>1</v>
      </c>
      <c r="AC6" s="132" t="s">
        <v>26</v>
      </c>
      <c r="AE6" s="110"/>
    </row>
    <row r="7" spans="1:32" ht="15.75" customHeight="1" thickBot="1" x14ac:dyDescent="0.4">
      <c r="A7" s="177"/>
      <c r="B7" s="178"/>
      <c r="C7" s="179"/>
      <c r="D7" s="117" t="str">
        <f>CONCATENATE("Birthplaces compared within ",INDEX(U6:U37,H6))</f>
        <v>Birthplaces compared within Hume</v>
      </c>
      <c r="E7" s="117"/>
      <c r="G7" s="117"/>
      <c r="L7" s="117" t="str">
        <f>CONCATENATE("Municipalities compared within the population born in ",INDEX(AC6:AC40,M6))</f>
        <v>Municipalities compared within the population born in Afghanistan</v>
      </c>
      <c r="P7" s="111"/>
      <c r="R7" s="111"/>
      <c r="T7" s="109" t="s">
        <v>2</v>
      </c>
      <c r="U7" s="109" t="s">
        <v>33</v>
      </c>
      <c r="V7" s="109" t="s">
        <v>214</v>
      </c>
      <c r="AA7" s="110">
        <v>2</v>
      </c>
      <c r="AB7" s="131">
        <v>2</v>
      </c>
      <c r="AC7" s="132" t="s">
        <v>22</v>
      </c>
      <c r="AE7" s="110"/>
    </row>
    <row r="8" spans="1:32" ht="28.5" customHeight="1" thickTop="1" x14ac:dyDescent="0.35">
      <c r="B8" s="180" t="str">
        <f>INDEX(V6:V64,G4)</f>
        <v>Number of disengaged 20-24 year-old females</v>
      </c>
      <c r="C8" s="180"/>
      <c r="D8" s="180"/>
      <c r="E8" s="180"/>
      <c r="F8" s="180"/>
      <c r="G8" s="180"/>
      <c r="H8" s="180"/>
      <c r="I8" s="180"/>
      <c r="K8" s="181" t="str">
        <f>INDEX(V6:V64,G4)</f>
        <v>Number of disengaged 20-24 year-old females</v>
      </c>
      <c r="L8" s="181"/>
      <c r="M8" s="181"/>
      <c r="N8" s="181"/>
      <c r="O8" s="181"/>
      <c r="P8" s="181"/>
      <c r="Q8" s="181"/>
      <c r="R8" s="181"/>
      <c r="T8" s="109" t="s">
        <v>3</v>
      </c>
      <c r="U8" s="109" t="s">
        <v>34</v>
      </c>
      <c r="V8" s="109" t="s">
        <v>215</v>
      </c>
      <c r="AA8" s="110">
        <v>3</v>
      </c>
      <c r="AB8" s="131">
        <v>3</v>
      </c>
      <c r="AC8" s="132" t="s">
        <v>134</v>
      </c>
      <c r="AE8" s="110"/>
    </row>
    <row r="9" spans="1:32" x14ac:dyDescent="0.35">
      <c r="A9" s="110"/>
      <c r="B9" s="110"/>
      <c r="D9" s="115" t="s">
        <v>211</v>
      </c>
      <c r="E9" s="115" t="s">
        <v>212</v>
      </c>
      <c r="F9" s="115" t="s">
        <v>213</v>
      </c>
      <c r="G9" s="115"/>
      <c r="J9" s="110"/>
      <c r="K9" s="108"/>
      <c r="L9" s="108"/>
      <c r="M9" s="108"/>
      <c r="N9" s="114" t="s">
        <v>211</v>
      </c>
      <c r="O9" s="114" t="s">
        <v>212</v>
      </c>
      <c r="P9" s="114" t="s">
        <v>213</v>
      </c>
      <c r="Q9" s="108"/>
      <c r="R9" s="108"/>
      <c r="T9" s="109" t="s">
        <v>4</v>
      </c>
      <c r="U9" s="109" t="s">
        <v>35</v>
      </c>
      <c r="V9" s="109" t="s">
        <v>216</v>
      </c>
      <c r="AA9" s="110">
        <v>4</v>
      </c>
      <c r="AB9" s="131">
        <v>4</v>
      </c>
      <c r="AC9" s="132" t="s">
        <v>137</v>
      </c>
      <c r="AE9" s="110"/>
      <c r="AF9" s="110"/>
    </row>
    <row r="10" spans="1:32" s="110" customFormat="1" x14ac:dyDescent="0.35">
      <c r="A10" s="110">
        <v>1</v>
      </c>
      <c r="B10" s="113">
        <v>1</v>
      </c>
      <c r="C10" s="116" t="s">
        <v>26</v>
      </c>
      <c r="D10" s="148">
        <f>VLOOKUP($H$6*35-35+$B10,'Data 2'!$A$7:$BK$1126,$G$4+3)</f>
        <v>4</v>
      </c>
      <c r="E10" s="148">
        <f>D10+0.00001*B10</f>
        <v>4.0000099999999996</v>
      </c>
      <c r="F10" s="149">
        <f t="shared" ref="F10:F43" si="0">RANK(E10,E$10:E$43)</f>
        <v>14</v>
      </c>
      <c r="G10" s="150" t="str">
        <f>VLOOKUP(MATCH(A10,F$10:F$43,0),$A$10:$F$43,3)</f>
        <v>Iraq</v>
      </c>
      <c r="H10" s="149">
        <f>VLOOKUP(MATCH(A10,F$10:F$43,0),$A$10:$F$43,4)</f>
        <v>147</v>
      </c>
      <c r="I10" s="111"/>
      <c r="K10" s="108"/>
      <c r="L10" s="108">
        <v>1</v>
      </c>
      <c r="M10" s="108" t="s">
        <v>32</v>
      </c>
      <c r="N10" s="108">
        <f>VLOOKUP($L10*35-35+$N$6,'Data 2'!$A$7:$BK$1126,$G$4+3)</f>
        <v>0</v>
      </c>
      <c r="O10" s="108">
        <f>N10+0.0001*L10</f>
        <v>1E-4</v>
      </c>
      <c r="P10" s="108">
        <f t="shared" ref="P10:P40" si="1">RANK(O10,O$10:O$40)</f>
        <v>31</v>
      </c>
      <c r="Q10" s="108" t="str">
        <f t="shared" ref="Q10:Q40" si="2">VLOOKUP(MATCH(L10,P$10:P$40,0),L$10:P$40,2)</f>
        <v>Casey</v>
      </c>
      <c r="R10" s="108">
        <f t="shared" ref="R10:R40" si="3">VLOOKUP(MATCH(L10,P$10:P$40,0),L$10:P$40,3)</f>
        <v>190</v>
      </c>
      <c r="T10" s="109" t="s">
        <v>5</v>
      </c>
      <c r="U10" s="109" t="s">
        <v>58</v>
      </c>
      <c r="V10" s="109" t="s">
        <v>217</v>
      </c>
      <c r="AA10" s="110">
        <v>5</v>
      </c>
      <c r="AB10" s="131">
        <v>5</v>
      </c>
      <c r="AC10" s="132" t="s">
        <v>16</v>
      </c>
    </row>
    <row r="11" spans="1:32" s="110" customFormat="1" x14ac:dyDescent="0.35">
      <c r="A11" s="110">
        <v>2</v>
      </c>
      <c r="B11" s="113">
        <v>2</v>
      </c>
      <c r="C11" s="116" t="s">
        <v>22</v>
      </c>
      <c r="D11" s="148">
        <f>VLOOKUP($H$6*35-35+$B11,'Data 2'!$A$7:$BK$1126,$G$4+3)</f>
        <v>3</v>
      </c>
      <c r="E11" s="148">
        <f t="shared" ref="E11:E23" si="4">D11+0.00001*B11</f>
        <v>3.0000200000000001</v>
      </c>
      <c r="F11" s="149">
        <f t="shared" si="0"/>
        <v>20</v>
      </c>
      <c r="G11" s="150" t="str">
        <f t="shared" ref="G11:G43" si="5">VLOOKUP(MATCH(A11,F$10:F$43,0),$A$10:$F$43,3)</f>
        <v>Lebanon</v>
      </c>
      <c r="H11" s="149">
        <f t="shared" ref="H11:H43" si="6">VLOOKUP(MATCH(A11,F$10:F$43,0),$A$10:$F$43,4)</f>
        <v>47</v>
      </c>
      <c r="I11" s="111"/>
      <c r="K11" s="108"/>
      <c r="L11" s="108">
        <v>2</v>
      </c>
      <c r="M11" s="108" t="s">
        <v>33</v>
      </c>
      <c r="N11" s="108">
        <f>VLOOKUP($L11*35-35+$N$6,'Data 2'!$A$7:$BK$1126,$G$4+3)</f>
        <v>0</v>
      </c>
      <c r="O11" s="108">
        <f t="shared" ref="O11:O41" si="7">N11+0.0001*L11</f>
        <v>2.0000000000000001E-4</v>
      </c>
      <c r="P11" s="108">
        <f t="shared" si="1"/>
        <v>30</v>
      </c>
      <c r="Q11" s="108" t="str">
        <f t="shared" si="2"/>
        <v>Greater Dandenong</v>
      </c>
      <c r="R11" s="108">
        <f t="shared" si="3"/>
        <v>79</v>
      </c>
      <c r="T11" s="109" t="s">
        <v>134</v>
      </c>
      <c r="U11" s="109" t="s">
        <v>36</v>
      </c>
      <c r="V11" s="109" t="s">
        <v>218</v>
      </c>
      <c r="AA11" s="110">
        <v>6</v>
      </c>
      <c r="AB11" s="131">
        <v>6</v>
      </c>
      <c r="AC11" s="132" t="s">
        <v>138</v>
      </c>
    </row>
    <row r="12" spans="1:32" s="110" customFormat="1" x14ac:dyDescent="0.35">
      <c r="A12" s="110">
        <v>3</v>
      </c>
      <c r="B12" s="113">
        <v>3</v>
      </c>
      <c r="C12" s="116" t="s">
        <v>134</v>
      </c>
      <c r="D12" s="148">
        <f>VLOOKUP($H$6*35-35+$B12,'Data 2'!$A$7:$BK$1126,$G$4+3)</f>
        <v>5</v>
      </c>
      <c r="E12" s="148">
        <f t="shared" si="4"/>
        <v>5.0000299999999998</v>
      </c>
      <c r="F12" s="149">
        <f t="shared" si="0"/>
        <v>13</v>
      </c>
      <c r="G12" s="150" t="str">
        <f t="shared" si="5"/>
        <v>India</v>
      </c>
      <c r="H12" s="149">
        <f t="shared" si="6"/>
        <v>47</v>
      </c>
      <c r="I12" s="111"/>
      <c r="K12" s="108"/>
      <c r="L12" s="108">
        <v>3</v>
      </c>
      <c r="M12" s="108" t="s">
        <v>34</v>
      </c>
      <c r="N12" s="108">
        <f>VLOOKUP($L12*35-35+$N$6,'Data 2'!$A$7:$BK$1126,$G$4+3)</f>
        <v>0</v>
      </c>
      <c r="O12" s="108">
        <f t="shared" si="7"/>
        <v>3.0000000000000003E-4</v>
      </c>
      <c r="P12" s="108">
        <f t="shared" si="1"/>
        <v>29</v>
      </c>
      <c r="Q12" s="108" t="str">
        <f t="shared" si="2"/>
        <v>Whittlesea</v>
      </c>
      <c r="R12" s="108">
        <f t="shared" si="3"/>
        <v>7</v>
      </c>
      <c r="T12" s="109" t="s">
        <v>6</v>
      </c>
      <c r="U12" s="109" t="s">
        <v>37</v>
      </c>
      <c r="V12" s="109" t="s">
        <v>219</v>
      </c>
      <c r="AA12" s="110">
        <v>7</v>
      </c>
      <c r="AB12" s="131">
        <v>7</v>
      </c>
      <c r="AC12" s="132" t="s">
        <v>2</v>
      </c>
    </row>
    <row r="13" spans="1:32" s="110" customFormat="1" x14ac:dyDescent="0.35">
      <c r="A13" s="110">
        <v>4</v>
      </c>
      <c r="B13" s="113">
        <v>4</v>
      </c>
      <c r="C13" s="116" t="s">
        <v>137</v>
      </c>
      <c r="D13" s="148">
        <f>VLOOKUP($H$6*35-35+$B13,'Data 2'!$A$7:$BK$1126,$G$4+3)</f>
        <v>3</v>
      </c>
      <c r="E13" s="148">
        <f t="shared" si="4"/>
        <v>3.0000399999999998</v>
      </c>
      <c r="F13" s="149">
        <f t="shared" si="0"/>
        <v>19</v>
      </c>
      <c r="G13" s="150" t="str">
        <f t="shared" si="5"/>
        <v>Turkey</v>
      </c>
      <c r="H13" s="149">
        <f t="shared" si="6"/>
        <v>25</v>
      </c>
      <c r="I13" s="111"/>
      <c r="K13" s="108"/>
      <c r="L13" s="108">
        <v>4</v>
      </c>
      <c r="M13" s="108" t="s">
        <v>35</v>
      </c>
      <c r="N13" s="108">
        <f>VLOOKUP($L13*35-35+$N$6,'Data 2'!$A$7:$BK$1126,$G$4+3)</f>
        <v>3</v>
      </c>
      <c r="O13" s="108">
        <f t="shared" si="7"/>
        <v>3.0004</v>
      </c>
      <c r="P13" s="108">
        <f t="shared" si="1"/>
        <v>8</v>
      </c>
      <c r="Q13" s="108" t="str">
        <f t="shared" si="2"/>
        <v>Monash</v>
      </c>
      <c r="R13" s="108">
        <f t="shared" si="3"/>
        <v>7</v>
      </c>
      <c r="T13" s="109" t="s">
        <v>135</v>
      </c>
      <c r="U13" s="109" t="s">
        <v>38</v>
      </c>
      <c r="V13" s="109" t="s">
        <v>258</v>
      </c>
      <c r="AA13" s="110">
        <v>8</v>
      </c>
      <c r="AB13" s="131">
        <v>8</v>
      </c>
      <c r="AC13" s="132" t="s">
        <v>6</v>
      </c>
    </row>
    <row r="14" spans="1:32" s="110" customFormat="1" x14ac:dyDescent="0.35">
      <c r="A14" s="110">
        <v>5</v>
      </c>
      <c r="B14" s="113">
        <v>5</v>
      </c>
      <c r="C14" s="116" t="s">
        <v>16</v>
      </c>
      <c r="D14" s="148">
        <f>VLOOKUP($H$6*35-35+$B14,'Data 2'!$A$7:$BK$1126,$G$4+3)</f>
        <v>0</v>
      </c>
      <c r="E14" s="148">
        <f t="shared" si="4"/>
        <v>5.0000000000000002E-5</v>
      </c>
      <c r="F14" s="149">
        <f t="shared" si="0"/>
        <v>34</v>
      </c>
      <c r="G14" s="150" t="str">
        <f t="shared" si="5"/>
        <v>Pakistan</v>
      </c>
      <c r="H14" s="149">
        <f t="shared" si="6"/>
        <v>25</v>
      </c>
      <c r="I14" s="111"/>
      <c r="K14" s="108"/>
      <c r="L14" s="108">
        <v>5</v>
      </c>
      <c r="M14" s="108" t="s">
        <v>58</v>
      </c>
      <c r="N14" s="108">
        <f>VLOOKUP($L14*35-35+$N$6,'Data 2'!$A$7:$BK$1126,$G$4+3)</f>
        <v>0</v>
      </c>
      <c r="O14" s="108">
        <f t="shared" si="7"/>
        <v>5.0000000000000001E-4</v>
      </c>
      <c r="P14" s="108">
        <f t="shared" si="1"/>
        <v>28</v>
      </c>
      <c r="Q14" s="108" t="str">
        <f t="shared" si="2"/>
        <v>Darebin</v>
      </c>
      <c r="R14" s="108">
        <f t="shared" si="3"/>
        <v>5</v>
      </c>
      <c r="T14" s="109" t="s">
        <v>7</v>
      </c>
      <c r="U14" s="109" t="s">
        <v>39</v>
      </c>
      <c r="V14" s="109" t="s">
        <v>259</v>
      </c>
      <c r="AA14" s="110">
        <v>9</v>
      </c>
      <c r="AB14" s="131">
        <v>9</v>
      </c>
      <c r="AC14" s="132" t="s">
        <v>10</v>
      </c>
    </row>
    <row r="15" spans="1:32" s="110" customFormat="1" x14ac:dyDescent="0.35">
      <c r="A15" s="110">
        <v>6</v>
      </c>
      <c r="B15" s="113">
        <v>6</v>
      </c>
      <c r="C15" s="116" t="s">
        <v>138</v>
      </c>
      <c r="D15" s="148">
        <f>VLOOKUP($H$6*35-35+$B15,'Data 2'!$A$7:$BK$1126,$G$4+3)</f>
        <v>3</v>
      </c>
      <c r="E15" s="148">
        <f t="shared" si="4"/>
        <v>3.0000599999999999</v>
      </c>
      <c r="F15" s="149">
        <f t="shared" si="0"/>
        <v>18</v>
      </c>
      <c r="G15" s="150" t="str">
        <f t="shared" si="5"/>
        <v>Samoa</v>
      </c>
      <c r="H15" s="149">
        <f t="shared" si="6"/>
        <v>16</v>
      </c>
      <c r="I15" s="111"/>
      <c r="K15" s="108"/>
      <c r="L15" s="108">
        <v>6</v>
      </c>
      <c r="M15" s="108" t="s">
        <v>36</v>
      </c>
      <c r="N15" s="108">
        <f>VLOOKUP($L15*35-35+$N$6,'Data 2'!$A$7:$BK$1126,$G$4+3)</f>
        <v>190</v>
      </c>
      <c r="O15" s="108">
        <f t="shared" si="7"/>
        <v>190.00059999999999</v>
      </c>
      <c r="P15" s="108">
        <f t="shared" si="1"/>
        <v>1</v>
      </c>
      <c r="Q15" s="108" t="str">
        <f t="shared" si="2"/>
        <v>Hume</v>
      </c>
      <c r="R15" s="108">
        <f t="shared" si="3"/>
        <v>4</v>
      </c>
      <c r="T15" s="109" t="s">
        <v>8</v>
      </c>
      <c r="U15" s="109" t="s">
        <v>40</v>
      </c>
      <c r="V15" s="109" t="s">
        <v>260</v>
      </c>
      <c r="AA15" s="110">
        <v>10</v>
      </c>
      <c r="AB15" s="131">
        <v>10</v>
      </c>
      <c r="AC15" s="132" t="s">
        <v>277</v>
      </c>
    </row>
    <row r="16" spans="1:32" s="110" customFormat="1" x14ac:dyDescent="0.35">
      <c r="A16" s="110">
        <v>7</v>
      </c>
      <c r="B16" s="113">
        <v>7</v>
      </c>
      <c r="C16" s="116" t="s">
        <v>2</v>
      </c>
      <c r="D16" s="148">
        <f>VLOOKUP($H$6*35-35+$B16,'Data 2'!$A$7:$BK$1126,$G$4+3)</f>
        <v>3</v>
      </c>
      <c r="E16" s="148">
        <f t="shared" si="4"/>
        <v>3.00007</v>
      </c>
      <c r="F16" s="149">
        <f t="shared" si="0"/>
        <v>17</v>
      </c>
      <c r="G16" s="150" t="str">
        <f t="shared" si="5"/>
        <v>Iran</v>
      </c>
      <c r="H16" s="149">
        <f t="shared" si="6"/>
        <v>10</v>
      </c>
      <c r="I16" s="111"/>
      <c r="K16" s="108"/>
      <c r="L16" s="108">
        <v>7</v>
      </c>
      <c r="M16" s="108" t="s">
        <v>37</v>
      </c>
      <c r="N16" s="108">
        <f>VLOOKUP($L16*35-35+$N$6,'Data 2'!$A$7:$BK$1126,$G$4+3)</f>
        <v>5</v>
      </c>
      <c r="O16" s="108">
        <f t="shared" si="7"/>
        <v>5.0007000000000001</v>
      </c>
      <c r="P16" s="108">
        <f t="shared" si="1"/>
        <v>5</v>
      </c>
      <c r="Q16" s="108" t="str">
        <f t="shared" si="2"/>
        <v>Wyndham</v>
      </c>
      <c r="R16" s="108">
        <f t="shared" si="3"/>
        <v>3</v>
      </c>
      <c r="T16" s="109" t="s">
        <v>9</v>
      </c>
      <c r="U16" s="109" t="s">
        <v>41</v>
      </c>
      <c r="V16" s="109" t="s">
        <v>261</v>
      </c>
      <c r="AA16" s="110">
        <v>11</v>
      </c>
      <c r="AB16" s="131">
        <v>11</v>
      </c>
      <c r="AC16" s="132" t="s">
        <v>1</v>
      </c>
    </row>
    <row r="17" spans="1:29" s="110" customFormat="1" x14ac:dyDescent="0.35">
      <c r="A17" s="110">
        <v>8</v>
      </c>
      <c r="B17" s="113">
        <v>8</v>
      </c>
      <c r="C17" s="116" t="s">
        <v>6</v>
      </c>
      <c r="D17" s="148">
        <f>VLOOKUP($H$6*35-35+$B17,'Data 2'!$A$7:$BK$1126,$G$4+3)</f>
        <v>0</v>
      </c>
      <c r="E17" s="148">
        <f t="shared" si="4"/>
        <v>8.0000000000000007E-5</v>
      </c>
      <c r="F17" s="149">
        <f t="shared" si="0"/>
        <v>33</v>
      </c>
      <c r="G17" s="150" t="str">
        <f t="shared" si="5"/>
        <v>Sri Lanka</v>
      </c>
      <c r="H17" s="149">
        <f t="shared" si="6"/>
        <v>8</v>
      </c>
      <c r="I17" s="111"/>
      <c r="K17" s="108"/>
      <c r="L17" s="108">
        <v>8</v>
      </c>
      <c r="M17" s="108" t="s">
        <v>38</v>
      </c>
      <c r="N17" s="108">
        <f>VLOOKUP($L17*35-35+$N$6,'Data 2'!$A$7:$BK$1126,$G$4+3)</f>
        <v>0</v>
      </c>
      <c r="O17" s="108">
        <f t="shared" si="7"/>
        <v>8.0000000000000004E-4</v>
      </c>
      <c r="P17" s="108">
        <f t="shared" si="1"/>
        <v>27</v>
      </c>
      <c r="Q17" s="108" t="str">
        <f t="shared" si="2"/>
        <v>Brimbank</v>
      </c>
      <c r="R17" s="108">
        <f t="shared" si="3"/>
        <v>3</v>
      </c>
      <c r="T17" s="109" t="s">
        <v>136</v>
      </c>
      <c r="U17" s="109" t="s">
        <v>42</v>
      </c>
      <c r="V17" s="109" t="s">
        <v>262</v>
      </c>
      <c r="AA17" s="110">
        <v>12</v>
      </c>
      <c r="AB17" s="131">
        <v>12</v>
      </c>
      <c r="AC17" s="132" t="s">
        <v>7</v>
      </c>
    </row>
    <row r="18" spans="1:29" s="110" customFormat="1" x14ac:dyDescent="0.35">
      <c r="A18" s="110">
        <v>9</v>
      </c>
      <c r="B18" s="113">
        <v>9</v>
      </c>
      <c r="C18" s="116" t="s">
        <v>10</v>
      </c>
      <c r="D18" s="148">
        <f>VLOOKUP($H$6*35-35+$B18,'Data 2'!$A$7:$BK$1126,$G$4+3)</f>
        <v>0</v>
      </c>
      <c r="E18" s="148">
        <f t="shared" si="4"/>
        <v>9.0000000000000006E-5</v>
      </c>
      <c r="F18" s="149">
        <f t="shared" si="0"/>
        <v>32</v>
      </c>
      <c r="G18" s="150" t="str">
        <f t="shared" si="5"/>
        <v>Somalia</v>
      </c>
      <c r="H18" s="149">
        <f t="shared" si="6"/>
        <v>8</v>
      </c>
      <c r="I18" s="111"/>
      <c r="K18" s="108"/>
      <c r="L18" s="108">
        <v>9</v>
      </c>
      <c r="M18" s="108" t="s">
        <v>39</v>
      </c>
      <c r="N18" s="108">
        <f>VLOOKUP($L18*35-35+$N$6,'Data 2'!$A$7:$BK$1126,$G$4+3)</f>
        <v>0</v>
      </c>
      <c r="O18" s="108">
        <f t="shared" si="7"/>
        <v>9.0000000000000008E-4</v>
      </c>
      <c r="P18" s="108">
        <f t="shared" si="1"/>
        <v>26</v>
      </c>
      <c r="Q18" s="108" t="str">
        <f t="shared" si="2"/>
        <v>Yarra Ranges</v>
      </c>
      <c r="R18" s="108">
        <f t="shared" si="3"/>
        <v>0</v>
      </c>
      <c r="T18" s="109" t="s">
        <v>10</v>
      </c>
      <c r="U18" s="109" t="s">
        <v>43</v>
      </c>
      <c r="V18" s="109" t="s">
        <v>263</v>
      </c>
      <c r="AA18" s="110">
        <v>13</v>
      </c>
      <c r="AB18" s="131">
        <v>13</v>
      </c>
      <c r="AC18" s="132" t="s">
        <v>278</v>
      </c>
    </row>
    <row r="19" spans="1:29" s="110" customFormat="1" x14ac:dyDescent="0.35">
      <c r="A19" s="110">
        <v>10</v>
      </c>
      <c r="B19" s="113">
        <v>10</v>
      </c>
      <c r="C19" s="116" t="s">
        <v>277</v>
      </c>
      <c r="D19" s="148">
        <f>VLOOKUP($H$6*35-35+$B19,'Data 2'!$A$7:$BK$1126,$G$4+3)</f>
        <v>0</v>
      </c>
      <c r="E19" s="148">
        <f t="shared" si="4"/>
        <v>1E-4</v>
      </c>
      <c r="F19" s="149">
        <f t="shared" si="0"/>
        <v>31</v>
      </c>
      <c r="G19" s="150" t="str">
        <f t="shared" si="5"/>
        <v>Philippines</v>
      </c>
      <c r="H19" s="149">
        <f t="shared" si="6"/>
        <v>8</v>
      </c>
      <c r="I19" s="111"/>
      <c r="K19" s="108"/>
      <c r="L19" s="108">
        <v>10</v>
      </c>
      <c r="M19" s="108" t="s">
        <v>40</v>
      </c>
      <c r="N19" s="108">
        <f>VLOOKUP($L19*35-35+$N$6,'Data 2'!$A$7:$BK$1126,$G$4+3)</f>
        <v>79</v>
      </c>
      <c r="O19" s="108">
        <f t="shared" si="7"/>
        <v>79.001000000000005</v>
      </c>
      <c r="P19" s="108">
        <f t="shared" si="1"/>
        <v>2</v>
      </c>
      <c r="Q19" s="108" t="str">
        <f t="shared" si="2"/>
        <v>Yarra</v>
      </c>
      <c r="R19" s="108">
        <f t="shared" si="3"/>
        <v>0</v>
      </c>
      <c r="T19" s="109" t="s">
        <v>11</v>
      </c>
      <c r="U19" s="109" t="s">
        <v>44</v>
      </c>
      <c r="V19" s="109" t="s">
        <v>264</v>
      </c>
      <c r="AA19" s="110">
        <v>14</v>
      </c>
      <c r="AB19" s="131">
        <v>14</v>
      </c>
      <c r="AC19" s="132" t="s">
        <v>23</v>
      </c>
    </row>
    <row r="20" spans="1:29" s="110" customFormat="1" x14ac:dyDescent="0.35">
      <c r="A20" s="110">
        <v>11</v>
      </c>
      <c r="B20" s="113">
        <v>11</v>
      </c>
      <c r="C20" s="116" t="s">
        <v>1</v>
      </c>
      <c r="D20" s="148">
        <f>VLOOKUP($H$6*35-35+$B20,'Data 2'!$A$7:$BK$1126,$G$4+3)</f>
        <v>6</v>
      </c>
      <c r="E20" s="148">
        <f t="shared" si="4"/>
        <v>6.0001100000000003</v>
      </c>
      <c r="F20" s="149">
        <f t="shared" si="0"/>
        <v>12</v>
      </c>
      <c r="G20" s="150" t="str">
        <f t="shared" si="5"/>
        <v>Vietnam</v>
      </c>
      <c r="H20" s="149">
        <f t="shared" si="6"/>
        <v>6</v>
      </c>
      <c r="I20" s="111"/>
      <c r="K20" s="108"/>
      <c r="L20" s="108">
        <v>11</v>
      </c>
      <c r="M20" s="108" t="s">
        <v>41</v>
      </c>
      <c r="N20" s="108">
        <f>VLOOKUP($L20*35-35+$N$6,'Data 2'!$A$7:$BK$1126,$G$4+3)</f>
        <v>0</v>
      </c>
      <c r="O20" s="108">
        <f t="shared" si="7"/>
        <v>1.1000000000000001E-3</v>
      </c>
      <c r="P20" s="108">
        <f t="shared" si="1"/>
        <v>25</v>
      </c>
      <c r="Q20" s="108" t="str">
        <f t="shared" si="2"/>
        <v>Whitehorse</v>
      </c>
      <c r="R20" s="108">
        <f t="shared" si="3"/>
        <v>0</v>
      </c>
      <c r="T20" s="109"/>
      <c r="U20" s="109" t="s">
        <v>45</v>
      </c>
      <c r="V20" s="109" t="s">
        <v>265</v>
      </c>
      <c r="AA20" s="110">
        <v>15</v>
      </c>
      <c r="AB20" s="131">
        <v>15</v>
      </c>
      <c r="AC20" s="132" t="s">
        <v>19</v>
      </c>
    </row>
    <row r="21" spans="1:29" s="110" customFormat="1" x14ac:dyDescent="0.35">
      <c r="A21" s="110">
        <v>12</v>
      </c>
      <c r="B21" s="113">
        <v>12</v>
      </c>
      <c r="C21" s="116" t="s">
        <v>7</v>
      </c>
      <c r="D21" s="148">
        <f>VLOOKUP($H$6*35-35+$B21,'Data 2'!$A$7:$BK$1126,$G$4+3)</f>
        <v>0</v>
      </c>
      <c r="E21" s="148">
        <f t="shared" si="4"/>
        <v>1.2000000000000002E-4</v>
      </c>
      <c r="F21" s="149">
        <f t="shared" si="0"/>
        <v>30</v>
      </c>
      <c r="G21" s="150" t="str">
        <f t="shared" si="5"/>
        <v>Fiji</v>
      </c>
      <c r="H21" s="149">
        <f t="shared" si="6"/>
        <v>6</v>
      </c>
      <c r="I21" s="111"/>
      <c r="K21" s="108"/>
      <c r="L21" s="108">
        <v>12</v>
      </c>
      <c r="M21" s="108" t="s">
        <v>42</v>
      </c>
      <c r="N21" s="108">
        <f>VLOOKUP($L21*35-35+$N$6,'Data 2'!$A$7:$BK$1126,$G$4+3)</f>
        <v>4</v>
      </c>
      <c r="O21" s="108">
        <f t="shared" si="7"/>
        <v>4.0011999999999999</v>
      </c>
      <c r="P21" s="108">
        <f t="shared" si="1"/>
        <v>6</v>
      </c>
      <c r="Q21" s="108" t="str">
        <f t="shared" si="2"/>
        <v>Stonnington</v>
      </c>
      <c r="R21" s="108">
        <f t="shared" si="3"/>
        <v>0</v>
      </c>
      <c r="T21" s="109" t="s">
        <v>12</v>
      </c>
      <c r="U21" s="109" t="s">
        <v>46</v>
      </c>
      <c r="V21" s="109" t="s">
        <v>266</v>
      </c>
      <c r="AA21" s="110">
        <v>16</v>
      </c>
      <c r="AB21" s="131">
        <v>16</v>
      </c>
      <c r="AC21" s="132" t="s">
        <v>12</v>
      </c>
    </row>
    <row r="22" spans="1:29" s="110" customFormat="1" x14ac:dyDescent="0.35">
      <c r="A22" s="110">
        <v>13</v>
      </c>
      <c r="B22" s="113">
        <v>13</v>
      </c>
      <c r="C22" s="116" t="s">
        <v>278</v>
      </c>
      <c r="D22" s="148">
        <f>VLOOKUP($H$6*35-35+$B22,'Data 2'!$A$7:$BK$1126,$G$4+3)</f>
        <v>0</v>
      </c>
      <c r="E22" s="148">
        <f t="shared" si="4"/>
        <v>1.3000000000000002E-4</v>
      </c>
      <c r="F22" s="149">
        <f t="shared" si="0"/>
        <v>29</v>
      </c>
      <c r="G22" s="150" t="str">
        <f t="shared" si="5"/>
        <v>Bosnia</v>
      </c>
      <c r="H22" s="149">
        <f t="shared" si="6"/>
        <v>5</v>
      </c>
      <c r="I22" s="111"/>
      <c r="K22" s="108"/>
      <c r="L22" s="108">
        <v>13</v>
      </c>
      <c r="M22" s="108" t="s">
        <v>43</v>
      </c>
      <c r="N22" s="108">
        <f>VLOOKUP($L22*35-35+$N$6,'Data 2'!$A$7:$BK$1126,$G$4+3)</f>
        <v>0</v>
      </c>
      <c r="O22" s="108">
        <f t="shared" si="7"/>
        <v>1.3000000000000002E-3</v>
      </c>
      <c r="P22" s="108">
        <f t="shared" si="1"/>
        <v>24</v>
      </c>
      <c r="Q22" s="108" t="str">
        <f t="shared" si="2"/>
        <v>Port Phillip</v>
      </c>
      <c r="R22" s="108">
        <f t="shared" si="3"/>
        <v>0</v>
      </c>
      <c r="T22" s="109" t="s">
        <v>13</v>
      </c>
      <c r="U22" s="109" t="s">
        <v>47</v>
      </c>
      <c r="V22" s="109" t="s">
        <v>220</v>
      </c>
      <c r="AA22" s="110">
        <v>17</v>
      </c>
      <c r="AB22" s="131">
        <v>17</v>
      </c>
      <c r="AC22" s="132" t="s">
        <v>13</v>
      </c>
    </row>
    <row r="23" spans="1:29" s="110" customFormat="1" x14ac:dyDescent="0.35">
      <c r="A23" s="110">
        <v>14</v>
      </c>
      <c r="B23" s="113">
        <v>14</v>
      </c>
      <c r="C23" s="116" t="s">
        <v>23</v>
      </c>
      <c r="D23" s="148">
        <f>VLOOKUP($H$6*35-35+$B23,'Data 2'!$A$7:$BK$1126,$G$4+3)</f>
        <v>47</v>
      </c>
      <c r="E23" s="148">
        <f t="shared" si="4"/>
        <v>47.000140000000002</v>
      </c>
      <c r="F23" s="149">
        <f t="shared" si="0"/>
        <v>3</v>
      </c>
      <c r="G23" s="150" t="str">
        <f t="shared" si="5"/>
        <v>Afghanistan</v>
      </c>
      <c r="H23" s="149">
        <f t="shared" si="6"/>
        <v>4</v>
      </c>
      <c r="I23" s="111"/>
      <c r="K23" s="108"/>
      <c r="L23" s="108">
        <v>14</v>
      </c>
      <c r="M23" s="108" t="s">
        <v>44</v>
      </c>
      <c r="N23" s="108">
        <f>VLOOKUP($L23*35-35+$N$6,'Data 2'!$A$7:$BK$1126,$G$4+3)</f>
        <v>0</v>
      </c>
      <c r="O23" s="108">
        <f t="shared" si="7"/>
        <v>1.4E-3</v>
      </c>
      <c r="P23" s="108">
        <f t="shared" si="1"/>
        <v>23</v>
      </c>
      <c r="Q23" s="108" t="str">
        <f t="shared" si="2"/>
        <v>Nilumbik</v>
      </c>
      <c r="R23" s="108">
        <f t="shared" si="3"/>
        <v>0</v>
      </c>
      <c r="T23" s="109" t="s">
        <v>14</v>
      </c>
      <c r="U23" s="109" t="s">
        <v>48</v>
      </c>
      <c r="V23" s="109" t="s">
        <v>221</v>
      </c>
      <c r="AA23" s="110">
        <v>18</v>
      </c>
      <c r="AB23" s="131">
        <v>18</v>
      </c>
      <c r="AC23" s="132" t="s">
        <v>4</v>
      </c>
    </row>
    <row r="24" spans="1:29" s="110" customFormat="1" x14ac:dyDescent="0.35">
      <c r="A24" s="110">
        <v>15</v>
      </c>
      <c r="B24" s="113">
        <v>15</v>
      </c>
      <c r="C24" s="116" t="s">
        <v>19</v>
      </c>
      <c r="D24" s="148">
        <f>VLOOKUP($H$6*35-35+$B24,'Data 2'!$A$7:$BK$1126,$G$4+3)</f>
        <v>3</v>
      </c>
      <c r="E24" s="148">
        <f t="shared" ref="E24:E43" si="8">D24+0.00001*B24</f>
        <v>3.0001500000000001</v>
      </c>
      <c r="F24" s="149">
        <f t="shared" si="0"/>
        <v>16</v>
      </c>
      <c r="G24" s="150" t="str">
        <f t="shared" si="5"/>
        <v>Singapore</v>
      </c>
      <c r="H24" s="149">
        <f t="shared" si="6"/>
        <v>3</v>
      </c>
      <c r="I24" s="111"/>
      <c r="K24" s="108"/>
      <c r="L24" s="108">
        <v>15</v>
      </c>
      <c r="M24" s="108" t="s">
        <v>45</v>
      </c>
      <c r="N24" s="108">
        <f>VLOOKUP($L24*35-35+$N$6,'Data 2'!$A$7:$BK$1126,$G$4+3)</f>
        <v>0</v>
      </c>
      <c r="O24" s="108">
        <f t="shared" si="7"/>
        <v>1.5E-3</v>
      </c>
      <c r="P24" s="108">
        <f t="shared" si="1"/>
        <v>22</v>
      </c>
      <c r="Q24" s="108" t="str">
        <f t="shared" si="2"/>
        <v>Mornington Pen</v>
      </c>
      <c r="R24" s="108">
        <f t="shared" si="3"/>
        <v>0</v>
      </c>
      <c r="T24" s="109" t="s">
        <v>15</v>
      </c>
      <c r="U24" s="109" t="s">
        <v>59</v>
      </c>
      <c r="V24" s="109" t="s">
        <v>222</v>
      </c>
      <c r="AA24" s="110">
        <v>19</v>
      </c>
      <c r="AB24" s="131">
        <v>19</v>
      </c>
      <c r="AC24" s="132" t="s">
        <v>279</v>
      </c>
    </row>
    <row r="25" spans="1:29" s="110" customFormat="1" x14ac:dyDescent="0.35">
      <c r="A25" s="110">
        <v>16</v>
      </c>
      <c r="B25" s="113">
        <v>16</v>
      </c>
      <c r="C25" s="116" t="s">
        <v>12</v>
      </c>
      <c r="D25" s="148">
        <f>VLOOKUP($H$6*35-35+$B25,'Data 2'!$A$7:$BK$1126,$G$4+3)</f>
        <v>10</v>
      </c>
      <c r="E25" s="148">
        <f t="shared" si="8"/>
        <v>10.000159999999999</v>
      </c>
      <c r="F25" s="149">
        <f t="shared" si="0"/>
        <v>7</v>
      </c>
      <c r="G25" s="150" t="str">
        <f t="shared" si="5"/>
        <v>Indonesia</v>
      </c>
      <c r="H25" s="149">
        <f t="shared" si="6"/>
        <v>3</v>
      </c>
      <c r="I25" s="111"/>
      <c r="K25" s="108"/>
      <c r="L25" s="108">
        <v>16</v>
      </c>
      <c r="M25" s="108" t="s">
        <v>46</v>
      </c>
      <c r="N25" s="108">
        <f>VLOOKUP($L25*35-35+$N$6,'Data 2'!$A$7:$BK$1126,$G$4+3)</f>
        <v>0</v>
      </c>
      <c r="O25" s="108">
        <f t="shared" si="7"/>
        <v>1.6000000000000001E-3</v>
      </c>
      <c r="P25" s="108">
        <f t="shared" si="1"/>
        <v>21</v>
      </c>
      <c r="Q25" s="108" t="str">
        <f t="shared" si="2"/>
        <v>Moreland</v>
      </c>
      <c r="R25" s="108">
        <f t="shared" si="3"/>
        <v>0</v>
      </c>
      <c r="T25" s="109" t="s">
        <v>137</v>
      </c>
      <c r="U25" s="109" t="s">
        <v>49</v>
      </c>
      <c r="V25" s="109" t="s">
        <v>223</v>
      </c>
      <c r="AA25" s="110">
        <v>20</v>
      </c>
      <c r="AB25" s="131">
        <v>20</v>
      </c>
      <c r="AC25" s="132" t="s">
        <v>15</v>
      </c>
    </row>
    <row r="26" spans="1:29" s="110" customFormat="1" x14ac:dyDescent="0.35">
      <c r="A26" s="110">
        <v>17</v>
      </c>
      <c r="B26" s="113">
        <v>17</v>
      </c>
      <c r="C26" s="116" t="s">
        <v>13</v>
      </c>
      <c r="D26" s="148">
        <f>VLOOKUP($H$6*35-35+$B26,'Data 2'!$A$7:$BK$1126,$G$4+3)</f>
        <v>147</v>
      </c>
      <c r="E26" s="148">
        <f t="shared" si="8"/>
        <v>147.00017</v>
      </c>
      <c r="F26" s="149">
        <f t="shared" si="0"/>
        <v>1</v>
      </c>
      <c r="G26" s="150" t="str">
        <f t="shared" si="5"/>
        <v>Cook Islands</v>
      </c>
      <c r="H26" s="149">
        <f t="shared" si="6"/>
        <v>3</v>
      </c>
      <c r="I26" s="111"/>
      <c r="K26" s="108"/>
      <c r="L26" s="108">
        <v>17</v>
      </c>
      <c r="M26" s="108" t="s">
        <v>47</v>
      </c>
      <c r="N26" s="108">
        <f>VLOOKUP($L26*35-35+$N$6,'Data 2'!$A$7:$BK$1126,$G$4+3)</f>
        <v>0</v>
      </c>
      <c r="O26" s="108">
        <f t="shared" si="7"/>
        <v>1.7000000000000001E-3</v>
      </c>
      <c r="P26" s="108">
        <f t="shared" si="1"/>
        <v>20</v>
      </c>
      <c r="Q26" s="108" t="str">
        <f t="shared" si="2"/>
        <v>Moonee Valley</v>
      </c>
      <c r="R26" s="108">
        <f t="shared" si="3"/>
        <v>0</v>
      </c>
      <c r="T26" s="109" t="s">
        <v>16</v>
      </c>
      <c r="U26" s="109" t="s">
        <v>50</v>
      </c>
      <c r="V26" s="109" t="s">
        <v>224</v>
      </c>
      <c r="AA26" s="110">
        <v>21</v>
      </c>
      <c r="AB26" s="131">
        <v>21</v>
      </c>
      <c r="AC26" s="132" t="s">
        <v>135</v>
      </c>
    </row>
    <row r="27" spans="1:29" s="110" customFormat="1" x14ac:dyDescent="0.35">
      <c r="A27" s="110">
        <v>18</v>
      </c>
      <c r="B27" s="113">
        <v>18</v>
      </c>
      <c r="C27" s="116" t="s">
        <v>4</v>
      </c>
      <c r="D27" s="148">
        <f>VLOOKUP($H$6*35-35+$B27,'Data 2'!$A$7:$BK$1126,$G$4+3)</f>
        <v>0</v>
      </c>
      <c r="E27" s="148">
        <f t="shared" si="8"/>
        <v>1.8000000000000001E-4</v>
      </c>
      <c r="F27" s="149">
        <f t="shared" si="0"/>
        <v>28</v>
      </c>
      <c r="G27" s="150" t="str">
        <f t="shared" si="5"/>
        <v>China</v>
      </c>
      <c r="H27" s="149">
        <f t="shared" si="6"/>
        <v>3</v>
      </c>
      <c r="I27" s="111"/>
      <c r="K27" s="108"/>
      <c r="L27" s="108">
        <v>18</v>
      </c>
      <c r="M27" s="108" t="s">
        <v>48</v>
      </c>
      <c r="N27" s="108">
        <f>VLOOKUP($L27*35-35+$N$6,'Data 2'!$A$7:$BK$1126,$G$4+3)</f>
        <v>0</v>
      </c>
      <c r="O27" s="108">
        <f t="shared" si="7"/>
        <v>1.8000000000000002E-3</v>
      </c>
      <c r="P27" s="108">
        <f t="shared" si="1"/>
        <v>19</v>
      </c>
      <c r="Q27" s="108" t="str">
        <f t="shared" si="2"/>
        <v>Melton</v>
      </c>
      <c r="R27" s="108">
        <f t="shared" si="3"/>
        <v>0</v>
      </c>
      <c r="T27" s="109" t="s">
        <v>17</v>
      </c>
      <c r="U27" s="109" t="s">
        <v>51</v>
      </c>
      <c r="V27" s="109" t="s">
        <v>225</v>
      </c>
      <c r="AA27" s="110">
        <v>22</v>
      </c>
      <c r="AB27" s="131">
        <v>22</v>
      </c>
      <c r="AC27" s="132" t="s">
        <v>20</v>
      </c>
    </row>
    <row r="28" spans="1:29" s="110" customFormat="1" x14ac:dyDescent="0.35">
      <c r="A28" s="110">
        <v>19</v>
      </c>
      <c r="B28" s="113">
        <v>19</v>
      </c>
      <c r="C28" s="116" t="s">
        <v>279</v>
      </c>
      <c r="D28" s="148">
        <f>VLOOKUP($H$6*35-35+$B28,'Data 2'!$A$7:$BK$1126,$G$4+3)</f>
        <v>0</v>
      </c>
      <c r="E28" s="148">
        <f t="shared" si="8"/>
        <v>1.9000000000000001E-4</v>
      </c>
      <c r="F28" s="149">
        <f t="shared" si="0"/>
        <v>27</v>
      </c>
      <c r="G28" s="150" t="str">
        <f t="shared" si="5"/>
        <v>Burma</v>
      </c>
      <c r="H28" s="149">
        <f t="shared" si="6"/>
        <v>3</v>
      </c>
      <c r="I28" s="111"/>
      <c r="K28" s="108"/>
      <c r="L28" s="108">
        <v>19</v>
      </c>
      <c r="M28" s="108" t="s">
        <v>59</v>
      </c>
      <c r="N28" s="108">
        <f>VLOOKUP($L28*35-35+$N$6,'Data 2'!$A$7:$BK$1126,$G$4+3)</f>
        <v>0</v>
      </c>
      <c r="O28" s="108">
        <f t="shared" si="7"/>
        <v>1.9E-3</v>
      </c>
      <c r="P28" s="108">
        <f t="shared" si="1"/>
        <v>18</v>
      </c>
      <c r="Q28" s="108" t="str">
        <f t="shared" si="2"/>
        <v>Melbourne</v>
      </c>
      <c r="R28" s="108">
        <f t="shared" si="3"/>
        <v>0</v>
      </c>
      <c r="T28" s="109" t="s">
        <v>18</v>
      </c>
      <c r="U28" s="109" t="s">
        <v>152</v>
      </c>
      <c r="V28" s="109" t="s">
        <v>226</v>
      </c>
      <c r="AA28" s="110">
        <v>23</v>
      </c>
      <c r="AB28" s="131">
        <v>23</v>
      </c>
      <c r="AC28" s="132" t="s">
        <v>29</v>
      </c>
    </row>
    <row r="29" spans="1:29" s="110" customFormat="1" x14ac:dyDescent="0.35">
      <c r="A29" s="110">
        <v>20</v>
      </c>
      <c r="B29" s="113">
        <v>20</v>
      </c>
      <c r="C29" s="116" t="s">
        <v>15</v>
      </c>
      <c r="D29" s="148">
        <f>VLOOKUP($H$6*35-35+$B29,'Data 2'!$A$7:$BK$1126,$G$4+3)</f>
        <v>47</v>
      </c>
      <c r="E29" s="148">
        <f t="shared" si="8"/>
        <v>47.0002</v>
      </c>
      <c r="F29" s="149">
        <f t="shared" si="0"/>
        <v>2</v>
      </c>
      <c r="G29" s="150" t="str">
        <f t="shared" si="5"/>
        <v>Bangladesh</v>
      </c>
      <c r="H29" s="149">
        <f t="shared" si="6"/>
        <v>3</v>
      </c>
      <c r="I29" s="111"/>
      <c r="K29" s="108"/>
      <c r="L29" s="108">
        <v>20</v>
      </c>
      <c r="M29" s="108" t="s">
        <v>49</v>
      </c>
      <c r="N29" s="108">
        <f>VLOOKUP($L29*35-35+$N$6,'Data 2'!$A$7:$BK$1126,$G$4+3)</f>
        <v>7</v>
      </c>
      <c r="O29" s="108">
        <f t="shared" si="7"/>
        <v>7.0019999999999998</v>
      </c>
      <c r="P29" s="108">
        <f t="shared" si="1"/>
        <v>4</v>
      </c>
      <c r="Q29" s="108" t="str">
        <f t="shared" si="2"/>
        <v>Maroondah</v>
      </c>
      <c r="R29" s="108">
        <f t="shared" si="3"/>
        <v>0</v>
      </c>
      <c r="T29" s="109" t="s">
        <v>19</v>
      </c>
      <c r="U29" s="109" t="s">
        <v>153</v>
      </c>
      <c r="V29" s="109" t="s">
        <v>227</v>
      </c>
      <c r="AA29" s="110">
        <v>24</v>
      </c>
      <c r="AB29" s="131">
        <v>24</v>
      </c>
      <c r="AC29" s="132" t="s">
        <v>24</v>
      </c>
    </row>
    <row r="30" spans="1:29" s="110" customFormat="1" x14ac:dyDescent="0.35">
      <c r="A30" s="110">
        <v>21</v>
      </c>
      <c r="B30" s="113">
        <v>21</v>
      </c>
      <c r="C30" s="116" t="s">
        <v>135</v>
      </c>
      <c r="D30" s="148">
        <f>VLOOKUP($H$6*35-35+$B30,'Data 2'!$A$7:$BK$1126,$G$4+3)</f>
        <v>0</v>
      </c>
      <c r="E30" s="148">
        <f t="shared" si="8"/>
        <v>2.1000000000000001E-4</v>
      </c>
      <c r="F30" s="149">
        <f t="shared" si="0"/>
        <v>26</v>
      </c>
      <c r="G30" s="150" t="str">
        <f t="shared" si="5"/>
        <v>Timor-Leste</v>
      </c>
      <c r="H30" s="149">
        <f t="shared" si="6"/>
        <v>0</v>
      </c>
      <c r="I30" s="111"/>
      <c r="K30" s="108"/>
      <c r="L30" s="108">
        <v>21</v>
      </c>
      <c r="M30" s="108" t="s">
        <v>50</v>
      </c>
      <c r="N30" s="108">
        <f>VLOOKUP($L30*35-35+$N$6,'Data 2'!$A$7:$BK$1126,$G$4+3)</f>
        <v>0</v>
      </c>
      <c r="O30" s="108">
        <f t="shared" si="7"/>
        <v>2.1000000000000003E-3</v>
      </c>
      <c r="P30" s="108">
        <f t="shared" si="1"/>
        <v>17</v>
      </c>
      <c r="Q30" s="108" t="str">
        <f t="shared" si="2"/>
        <v>Maribyrnong</v>
      </c>
      <c r="R30" s="108">
        <f t="shared" si="3"/>
        <v>0</v>
      </c>
      <c r="T30" s="109" t="s">
        <v>20</v>
      </c>
      <c r="U30" s="109" t="s">
        <v>52</v>
      </c>
      <c r="V30" s="109" t="s">
        <v>228</v>
      </c>
      <c r="AA30" s="110">
        <v>25</v>
      </c>
      <c r="AB30" s="131">
        <v>25</v>
      </c>
      <c r="AC30" s="132" t="s">
        <v>21</v>
      </c>
    </row>
    <row r="31" spans="1:29" s="110" customFormat="1" x14ac:dyDescent="0.35">
      <c r="A31" s="110">
        <v>22</v>
      </c>
      <c r="B31" s="113">
        <v>22</v>
      </c>
      <c r="C31" s="116" t="s">
        <v>20</v>
      </c>
      <c r="D31" s="148">
        <f>VLOOKUP($H$6*35-35+$B31,'Data 2'!$A$7:$BK$1126,$G$4+3)</f>
        <v>0</v>
      </c>
      <c r="E31" s="148">
        <f t="shared" si="8"/>
        <v>2.2000000000000001E-4</v>
      </c>
      <c r="F31" s="149">
        <f t="shared" si="0"/>
        <v>25</v>
      </c>
      <c r="G31" s="150" t="str">
        <f t="shared" si="5"/>
        <v>Sudan</v>
      </c>
      <c r="H31" s="149">
        <f t="shared" si="6"/>
        <v>0</v>
      </c>
      <c r="I31" s="111"/>
      <c r="K31" s="108"/>
      <c r="L31" s="108">
        <v>22</v>
      </c>
      <c r="M31" s="108" t="s">
        <v>51</v>
      </c>
      <c r="N31" s="108">
        <f>VLOOKUP($L31*35-35+$N$6,'Data 2'!$A$7:$BK$1126,$G$4+3)</f>
        <v>0</v>
      </c>
      <c r="O31" s="108">
        <f t="shared" si="7"/>
        <v>2.2000000000000001E-3</v>
      </c>
      <c r="P31" s="108">
        <f t="shared" si="1"/>
        <v>16</v>
      </c>
      <c r="Q31" s="108" t="str">
        <f t="shared" si="2"/>
        <v>Manningham</v>
      </c>
      <c r="R31" s="108">
        <f t="shared" si="3"/>
        <v>0</v>
      </c>
      <c r="T31" s="109" t="s">
        <v>21</v>
      </c>
      <c r="U31" s="109" t="s">
        <v>53</v>
      </c>
      <c r="V31" s="109" t="s">
        <v>122</v>
      </c>
      <c r="AA31" s="110">
        <v>26</v>
      </c>
      <c r="AB31" s="131">
        <v>26</v>
      </c>
      <c r="AC31" s="132" t="s">
        <v>9</v>
      </c>
    </row>
    <row r="32" spans="1:29" s="110" customFormat="1" x14ac:dyDescent="0.35">
      <c r="A32" s="110">
        <v>23</v>
      </c>
      <c r="B32" s="113">
        <v>23</v>
      </c>
      <c r="C32" s="116" t="s">
        <v>29</v>
      </c>
      <c r="D32" s="148">
        <f>VLOOKUP($H$6*35-35+$B32,'Data 2'!$A$7:$BK$1126,$G$4+3)</f>
        <v>0</v>
      </c>
      <c r="E32" s="148">
        <f t="shared" si="8"/>
        <v>2.3000000000000001E-4</v>
      </c>
      <c r="F32" s="149">
        <f t="shared" si="0"/>
        <v>24</v>
      </c>
      <c r="G32" s="150" t="str">
        <f t="shared" si="5"/>
        <v>Poland</v>
      </c>
      <c r="H32" s="149">
        <f t="shared" si="6"/>
        <v>0</v>
      </c>
      <c r="I32" s="111"/>
      <c r="K32" s="108"/>
      <c r="L32" s="108">
        <v>23</v>
      </c>
      <c r="M32" s="108" t="s">
        <v>152</v>
      </c>
      <c r="N32" s="108">
        <f>VLOOKUP($L32*35-35+$N$6,'Data 2'!$A$7:$BK$1126,$G$4+3)</f>
        <v>0</v>
      </c>
      <c r="O32" s="108">
        <f t="shared" si="7"/>
        <v>2.3E-3</v>
      </c>
      <c r="P32" s="108">
        <f t="shared" si="1"/>
        <v>15</v>
      </c>
      <c r="Q32" s="108" t="str">
        <f t="shared" si="2"/>
        <v>Knox</v>
      </c>
      <c r="R32" s="108">
        <f t="shared" si="3"/>
        <v>0</v>
      </c>
      <c r="T32" s="109" t="s">
        <v>138</v>
      </c>
      <c r="U32" s="109" t="s">
        <v>54</v>
      </c>
      <c r="V32" s="109" t="s">
        <v>229</v>
      </c>
      <c r="AA32" s="110">
        <v>27</v>
      </c>
      <c r="AB32" s="131">
        <v>27</v>
      </c>
      <c r="AC32" s="132" t="s">
        <v>3</v>
      </c>
    </row>
    <row r="33" spans="1:30" s="110" customFormat="1" x14ac:dyDescent="0.35">
      <c r="A33" s="110">
        <v>24</v>
      </c>
      <c r="B33" s="113">
        <v>24</v>
      </c>
      <c r="C33" s="116" t="s">
        <v>24</v>
      </c>
      <c r="D33" s="148">
        <f>VLOOKUP($H$6*35-35+$B33,'Data 2'!$A$7:$BK$1126,$G$4+3)</f>
        <v>25</v>
      </c>
      <c r="E33" s="148">
        <f t="shared" si="8"/>
        <v>25.000240000000002</v>
      </c>
      <c r="F33" s="149">
        <f t="shared" si="0"/>
        <v>5</v>
      </c>
      <c r="G33" s="150" t="str">
        <f t="shared" si="5"/>
        <v>Mauritius</v>
      </c>
      <c r="H33" s="149">
        <f t="shared" si="6"/>
        <v>0</v>
      </c>
      <c r="I33" s="111"/>
      <c r="K33" s="108"/>
      <c r="L33" s="108">
        <v>24</v>
      </c>
      <c r="M33" s="108" t="s">
        <v>153</v>
      </c>
      <c r="N33" s="108">
        <f>VLOOKUP($L33*35-35+$N$6,'Data 2'!$A$7:$BK$1126,$G$4+3)</f>
        <v>0</v>
      </c>
      <c r="O33" s="108">
        <f t="shared" si="7"/>
        <v>2.4000000000000002E-3</v>
      </c>
      <c r="P33" s="108">
        <f t="shared" si="1"/>
        <v>14</v>
      </c>
      <c r="Q33" s="108" t="str">
        <f t="shared" si="2"/>
        <v>Kingston</v>
      </c>
      <c r="R33" s="108">
        <f t="shared" si="3"/>
        <v>0</v>
      </c>
      <c r="T33" s="109" t="s">
        <v>22</v>
      </c>
      <c r="U33" s="109" t="s">
        <v>55</v>
      </c>
      <c r="V33" s="109" t="s">
        <v>230</v>
      </c>
      <c r="AA33" s="110">
        <v>28</v>
      </c>
      <c r="AB33" s="131">
        <v>28</v>
      </c>
      <c r="AC33" s="132" t="s">
        <v>280</v>
      </c>
    </row>
    <row r="34" spans="1:30" s="110" customFormat="1" x14ac:dyDescent="0.35">
      <c r="A34" s="110">
        <v>25</v>
      </c>
      <c r="B34" s="113">
        <v>25</v>
      </c>
      <c r="C34" s="116" t="s">
        <v>21</v>
      </c>
      <c r="D34" s="148">
        <f>VLOOKUP($H$6*35-35+$B34,'Data 2'!$A$7:$BK$1126,$G$4+3)</f>
        <v>8</v>
      </c>
      <c r="E34" s="148">
        <f t="shared" si="8"/>
        <v>8.0002499999999994</v>
      </c>
      <c r="F34" s="149">
        <f t="shared" si="0"/>
        <v>10</v>
      </c>
      <c r="G34" s="150" t="str">
        <f t="shared" si="5"/>
        <v>Malaysia</v>
      </c>
      <c r="H34" s="149">
        <f t="shared" si="6"/>
        <v>0</v>
      </c>
      <c r="I34" s="111"/>
      <c r="K34" s="108"/>
      <c r="L34" s="108">
        <v>25</v>
      </c>
      <c r="M34" s="108" t="s">
        <v>52</v>
      </c>
      <c r="N34" s="108">
        <f>VLOOKUP($L34*35-35+$N$6,'Data 2'!$A$7:$BK$1126,$G$4+3)</f>
        <v>0</v>
      </c>
      <c r="O34" s="108">
        <f t="shared" si="7"/>
        <v>2.5000000000000001E-3</v>
      </c>
      <c r="P34" s="108">
        <f t="shared" si="1"/>
        <v>13</v>
      </c>
      <c r="Q34" s="108" t="str">
        <f t="shared" si="2"/>
        <v>Hobsons Bay</v>
      </c>
      <c r="R34" s="108">
        <f t="shared" si="3"/>
        <v>0</v>
      </c>
      <c r="T34" s="109" t="s">
        <v>23</v>
      </c>
      <c r="U34" s="109" t="s">
        <v>56</v>
      </c>
      <c r="V34" s="109"/>
      <c r="AA34" s="110">
        <v>29</v>
      </c>
      <c r="AB34" s="131">
        <v>29</v>
      </c>
      <c r="AC34" s="132" t="s">
        <v>28</v>
      </c>
    </row>
    <row r="35" spans="1:30" s="110" customFormat="1" x14ac:dyDescent="0.35">
      <c r="A35" s="110">
        <v>26</v>
      </c>
      <c r="B35" s="113">
        <v>26</v>
      </c>
      <c r="C35" s="116" t="s">
        <v>9</v>
      </c>
      <c r="D35" s="148">
        <f>VLOOKUP($H$6*35-35+$B35,'Data 2'!$A$7:$BK$1126,$G$4+3)</f>
        <v>0</v>
      </c>
      <c r="E35" s="148">
        <f t="shared" si="8"/>
        <v>2.6000000000000003E-4</v>
      </c>
      <c r="F35" s="149">
        <f t="shared" si="0"/>
        <v>23</v>
      </c>
      <c r="G35" s="150" t="str">
        <f t="shared" si="5"/>
        <v>Macedonia</v>
      </c>
      <c r="H35" s="149">
        <f t="shared" si="6"/>
        <v>0</v>
      </c>
      <c r="I35" s="111"/>
      <c r="K35" s="108"/>
      <c r="L35" s="108">
        <v>26</v>
      </c>
      <c r="M35" s="108" t="s">
        <v>53</v>
      </c>
      <c r="N35" s="108">
        <f>VLOOKUP($L35*35-35+$N$6,'Data 2'!$A$7:$BK$1126,$G$4+3)</f>
        <v>0</v>
      </c>
      <c r="O35" s="108">
        <f t="shared" si="7"/>
        <v>2.6000000000000003E-3</v>
      </c>
      <c r="P35" s="108">
        <f t="shared" si="1"/>
        <v>12</v>
      </c>
      <c r="Q35" s="108" t="str">
        <f t="shared" si="2"/>
        <v>Glen Eira</v>
      </c>
      <c r="R35" s="108">
        <f t="shared" si="3"/>
        <v>0</v>
      </c>
      <c r="T35" s="109" t="s">
        <v>24</v>
      </c>
      <c r="U35" s="109" t="s">
        <v>57</v>
      </c>
      <c r="V35" s="109"/>
      <c r="AA35" s="110">
        <v>30</v>
      </c>
      <c r="AB35" s="131">
        <v>30</v>
      </c>
      <c r="AC35" s="132" t="s">
        <v>25</v>
      </c>
    </row>
    <row r="36" spans="1:30" s="110" customFormat="1" x14ac:dyDescent="0.35">
      <c r="A36" s="110">
        <v>27</v>
      </c>
      <c r="B36" s="113">
        <v>27</v>
      </c>
      <c r="C36" s="116" t="s">
        <v>3</v>
      </c>
      <c r="D36" s="148">
        <f>VLOOKUP($H$6*35-35+$B36,'Data 2'!$A$7:$BK$1126,$G$4+3)</f>
        <v>16</v>
      </c>
      <c r="E36" s="148">
        <f t="shared" si="8"/>
        <v>16.00027</v>
      </c>
      <c r="F36" s="149">
        <f t="shared" si="0"/>
        <v>6</v>
      </c>
      <c r="G36" s="150" t="str">
        <f t="shared" si="5"/>
        <v>Korea, South</v>
      </c>
      <c r="H36" s="149">
        <f t="shared" si="6"/>
        <v>0</v>
      </c>
      <c r="I36" s="111"/>
      <c r="K36" s="108"/>
      <c r="L36" s="108">
        <v>27</v>
      </c>
      <c r="M36" s="108" t="s">
        <v>54</v>
      </c>
      <c r="N36" s="108">
        <f>VLOOKUP($L36*35-35+$N$6,'Data 2'!$A$7:$BK$1126,$G$4+3)</f>
        <v>0</v>
      </c>
      <c r="O36" s="108">
        <f t="shared" si="7"/>
        <v>2.7000000000000001E-3</v>
      </c>
      <c r="P36" s="108">
        <f t="shared" si="1"/>
        <v>11</v>
      </c>
      <c r="Q36" s="108" t="str">
        <f t="shared" si="2"/>
        <v>Frankston</v>
      </c>
      <c r="R36" s="108">
        <f t="shared" si="3"/>
        <v>0</v>
      </c>
      <c r="T36" s="109" t="s">
        <v>25</v>
      </c>
      <c r="U36" s="109" t="s">
        <v>62</v>
      </c>
      <c r="V36" s="109" t="s">
        <v>232</v>
      </c>
      <c r="AA36" s="110">
        <v>31</v>
      </c>
      <c r="AB36" s="131">
        <v>31</v>
      </c>
      <c r="AC36" s="132" t="s">
        <v>11</v>
      </c>
    </row>
    <row r="37" spans="1:30" s="110" customFormat="1" x14ac:dyDescent="0.35">
      <c r="A37" s="110">
        <v>28</v>
      </c>
      <c r="B37" s="113">
        <v>28</v>
      </c>
      <c r="C37" s="116" t="s">
        <v>280</v>
      </c>
      <c r="D37" s="148">
        <f>VLOOKUP($H$6*35-35+$B37,'Data 2'!$A$7:$BK$1126,$G$4+3)</f>
        <v>3</v>
      </c>
      <c r="E37" s="148">
        <f t="shared" si="8"/>
        <v>3.0002800000000001</v>
      </c>
      <c r="F37" s="149">
        <f t="shared" si="0"/>
        <v>15</v>
      </c>
      <c r="G37" s="150" t="str">
        <f t="shared" si="5"/>
        <v>Italy</v>
      </c>
      <c r="H37" s="149">
        <f t="shared" si="6"/>
        <v>0</v>
      </c>
      <c r="I37" s="111"/>
      <c r="K37" s="108"/>
      <c r="L37" s="108">
        <v>28</v>
      </c>
      <c r="M37" s="108" t="s">
        <v>55</v>
      </c>
      <c r="N37" s="108">
        <f>VLOOKUP($L37*35-35+$N$6,'Data 2'!$A$7:$BK$1126,$G$4+3)</f>
        <v>7</v>
      </c>
      <c r="O37" s="108">
        <f t="shared" si="7"/>
        <v>7.0027999999999997</v>
      </c>
      <c r="P37" s="108">
        <f t="shared" si="1"/>
        <v>3</v>
      </c>
      <c r="Q37" s="108" t="str">
        <f t="shared" si="2"/>
        <v>Cardinia</v>
      </c>
      <c r="R37" s="108">
        <f t="shared" si="3"/>
        <v>0</v>
      </c>
      <c r="T37" s="109" t="s">
        <v>26</v>
      </c>
      <c r="U37" s="109" t="s">
        <v>154</v>
      </c>
      <c r="V37" s="109" t="s">
        <v>231</v>
      </c>
      <c r="AA37" s="110">
        <v>32</v>
      </c>
      <c r="AB37" s="131">
        <v>32</v>
      </c>
      <c r="AC37" s="132" t="s">
        <v>281</v>
      </c>
    </row>
    <row r="38" spans="1:30" s="110" customFormat="1" x14ac:dyDescent="0.35">
      <c r="A38" s="110">
        <v>29</v>
      </c>
      <c r="B38" s="113">
        <v>29</v>
      </c>
      <c r="C38" s="116" t="s">
        <v>28</v>
      </c>
      <c r="D38" s="148">
        <f>VLOOKUP($H$6*35-35+$B38,'Data 2'!$A$7:$BK$1126,$G$4+3)</f>
        <v>8</v>
      </c>
      <c r="E38" s="148">
        <f t="shared" si="8"/>
        <v>8.0002899999999997</v>
      </c>
      <c r="F38" s="149">
        <f t="shared" si="0"/>
        <v>9</v>
      </c>
      <c r="G38" s="150" t="str">
        <f t="shared" si="5"/>
        <v>Hong Kong</v>
      </c>
      <c r="H38" s="149">
        <f t="shared" si="6"/>
        <v>0</v>
      </c>
      <c r="I38" s="111"/>
      <c r="K38" s="108"/>
      <c r="L38" s="108">
        <v>29</v>
      </c>
      <c r="M38" s="108" t="s">
        <v>56</v>
      </c>
      <c r="N38" s="108">
        <f>VLOOKUP($L38*35-35+$N$6,'Data 2'!$A$7:$BK$1126,$G$4+3)</f>
        <v>3</v>
      </c>
      <c r="O38" s="108">
        <f t="shared" si="7"/>
        <v>3.0028999999999999</v>
      </c>
      <c r="P38" s="108">
        <f t="shared" si="1"/>
        <v>7</v>
      </c>
      <c r="Q38" s="108" t="str">
        <f t="shared" si="2"/>
        <v>Boroondara</v>
      </c>
      <c r="R38" s="108">
        <f t="shared" si="3"/>
        <v>0</v>
      </c>
      <c r="T38" s="109" t="s">
        <v>27</v>
      </c>
      <c r="V38" s="109" t="s">
        <v>129</v>
      </c>
      <c r="AA38" s="110">
        <v>33</v>
      </c>
      <c r="AB38" s="131">
        <v>33</v>
      </c>
      <c r="AC38" s="132" t="s">
        <v>14</v>
      </c>
    </row>
    <row r="39" spans="1:30" s="110" customFormat="1" x14ac:dyDescent="0.35">
      <c r="A39" s="110">
        <v>30</v>
      </c>
      <c r="B39" s="113">
        <v>30</v>
      </c>
      <c r="C39" s="116" t="s">
        <v>25</v>
      </c>
      <c r="D39" s="148">
        <f>VLOOKUP($H$6*35-35+$B39,'Data 2'!$A$7:$BK$1126,$G$4+3)</f>
        <v>8</v>
      </c>
      <c r="E39" s="148">
        <f t="shared" si="8"/>
        <v>8.0002999999999993</v>
      </c>
      <c r="F39" s="149">
        <f t="shared" si="0"/>
        <v>8</v>
      </c>
      <c r="G39" s="150" t="str">
        <f t="shared" si="5"/>
        <v>Greece</v>
      </c>
      <c r="H39" s="149">
        <f t="shared" si="6"/>
        <v>0</v>
      </c>
      <c r="I39" s="111"/>
      <c r="K39" s="108"/>
      <c r="L39" s="108">
        <v>30</v>
      </c>
      <c r="M39" s="108" t="s">
        <v>57</v>
      </c>
      <c r="N39" s="108">
        <f>VLOOKUP($L39*35-35+$N$6,'Data 2'!$A$7:$BK$1126,$G$4+3)</f>
        <v>0</v>
      </c>
      <c r="O39" s="108">
        <f t="shared" si="7"/>
        <v>3.0000000000000001E-3</v>
      </c>
      <c r="P39" s="108">
        <f t="shared" si="1"/>
        <v>10</v>
      </c>
      <c r="Q39" s="108" t="str">
        <f t="shared" si="2"/>
        <v>Bayside</v>
      </c>
      <c r="R39" s="108">
        <f t="shared" si="3"/>
        <v>0</v>
      </c>
      <c r="T39" s="109" t="s">
        <v>28</v>
      </c>
      <c r="V39" s="109" t="s">
        <v>233</v>
      </c>
      <c r="AA39" s="110">
        <v>34</v>
      </c>
      <c r="AB39" s="131">
        <v>34</v>
      </c>
      <c r="AC39" s="132" t="s">
        <v>18</v>
      </c>
    </row>
    <row r="40" spans="1:30" s="110" customFormat="1" x14ac:dyDescent="0.35">
      <c r="A40" s="110">
        <v>31</v>
      </c>
      <c r="B40" s="113">
        <v>31</v>
      </c>
      <c r="C40" s="116" t="s">
        <v>11</v>
      </c>
      <c r="D40" s="148">
        <f>VLOOKUP($H$6*35-35+$B40,'Data 2'!$A$7:$BK$1126,$G$4+3)</f>
        <v>0</v>
      </c>
      <c r="E40" s="148">
        <f t="shared" si="8"/>
        <v>3.1E-4</v>
      </c>
      <c r="F40" s="149">
        <f t="shared" si="0"/>
        <v>22</v>
      </c>
      <c r="G40" s="150" t="str">
        <f t="shared" si="5"/>
        <v>Ethiopia</v>
      </c>
      <c r="H40" s="149">
        <f t="shared" si="6"/>
        <v>0</v>
      </c>
      <c r="I40" s="111"/>
      <c r="K40" s="108"/>
      <c r="L40" s="108">
        <v>31</v>
      </c>
      <c r="M40" s="108" t="s">
        <v>62</v>
      </c>
      <c r="N40" s="108">
        <f>VLOOKUP($L40*35-35+$N$6,'Data 2'!$A$7:$BK$1126,$G$4+3)</f>
        <v>0</v>
      </c>
      <c r="O40" s="108">
        <f t="shared" si="7"/>
        <v>3.1000000000000003E-3</v>
      </c>
      <c r="P40" s="108">
        <f t="shared" si="1"/>
        <v>9</v>
      </c>
      <c r="Q40" s="108" t="str">
        <f t="shared" si="2"/>
        <v>Banyule</v>
      </c>
      <c r="R40" s="108">
        <f t="shared" si="3"/>
        <v>0</v>
      </c>
      <c r="T40" s="109" t="s">
        <v>29</v>
      </c>
      <c r="V40" s="109" t="s">
        <v>234</v>
      </c>
      <c r="AA40" s="110">
        <v>35</v>
      </c>
      <c r="AB40" s="131"/>
      <c r="AC40" s="132"/>
    </row>
    <row r="41" spans="1:30" s="110" customFormat="1" x14ac:dyDescent="0.35">
      <c r="A41" s="110">
        <v>32</v>
      </c>
      <c r="B41" s="113">
        <v>32</v>
      </c>
      <c r="C41" s="116" t="s">
        <v>281</v>
      </c>
      <c r="D41" s="148">
        <f>VLOOKUP($H$6*35-35+$B41,'Data 2'!$A$7:$BK$1126,$G$4+3)</f>
        <v>0</v>
      </c>
      <c r="E41" s="148">
        <f t="shared" si="8"/>
        <v>3.2000000000000003E-4</v>
      </c>
      <c r="F41" s="149">
        <f t="shared" si="0"/>
        <v>21</v>
      </c>
      <c r="G41" s="150" t="str">
        <f t="shared" si="5"/>
        <v>Egypt</v>
      </c>
      <c r="H41" s="149">
        <f t="shared" si="6"/>
        <v>0</v>
      </c>
      <c r="I41" s="111"/>
      <c r="K41" s="108"/>
      <c r="L41" s="108">
        <v>32</v>
      </c>
      <c r="M41" s="108" t="s">
        <v>154</v>
      </c>
      <c r="N41" s="108">
        <f>VLOOKUP($L41*35-35+$N$6,'Data 2'!$A$7:$BK$1126,$G$4+3)</f>
        <v>307</v>
      </c>
      <c r="O41" s="108">
        <f t="shared" si="7"/>
        <v>307.00319999999999</v>
      </c>
      <c r="P41" s="108"/>
      <c r="Q41" s="108"/>
      <c r="R41" s="108"/>
      <c r="T41" s="109"/>
      <c r="V41" s="109" t="s">
        <v>235</v>
      </c>
      <c r="AB41" s="130"/>
      <c r="AC41" s="130"/>
      <c r="AD41" s="111"/>
    </row>
    <row r="42" spans="1:30" s="110" customFormat="1" x14ac:dyDescent="0.35">
      <c r="A42" s="110">
        <v>33</v>
      </c>
      <c r="B42" s="113">
        <v>33</v>
      </c>
      <c r="C42" s="116" t="s">
        <v>14</v>
      </c>
      <c r="D42" s="148">
        <f>VLOOKUP($H$6*35-35+$B42,'Data 2'!$A$7:$BK$1126,$G$4+3)</f>
        <v>25</v>
      </c>
      <c r="E42" s="148">
        <f t="shared" si="8"/>
        <v>25.000330000000002</v>
      </c>
      <c r="F42" s="149">
        <f t="shared" si="0"/>
        <v>4</v>
      </c>
      <c r="G42" s="150" t="str">
        <f t="shared" si="5"/>
        <v>Croatia</v>
      </c>
      <c r="H42" s="149">
        <f t="shared" si="6"/>
        <v>0</v>
      </c>
      <c r="I42" s="111"/>
      <c r="K42" s="108"/>
      <c r="L42" s="108"/>
      <c r="M42" s="108"/>
      <c r="N42" s="108"/>
      <c r="O42" s="108"/>
      <c r="P42" s="108"/>
      <c r="Q42" s="108"/>
      <c r="R42" s="108"/>
      <c r="T42" s="109"/>
      <c r="V42" s="109" t="s">
        <v>236</v>
      </c>
      <c r="AB42" s="111"/>
      <c r="AC42" s="111"/>
      <c r="AD42" s="111"/>
    </row>
    <row r="43" spans="1:30" s="110" customFormat="1" x14ac:dyDescent="0.35">
      <c r="A43" s="110">
        <v>34</v>
      </c>
      <c r="B43" s="113">
        <v>34</v>
      </c>
      <c r="C43" s="116" t="s">
        <v>18</v>
      </c>
      <c r="D43" s="148">
        <f>VLOOKUP($H$6*35-35+$B43,'Data 2'!$A$7:$BK$1126,$G$4+3)</f>
        <v>6</v>
      </c>
      <c r="E43" s="148">
        <f t="shared" si="8"/>
        <v>6.0003399999999996</v>
      </c>
      <c r="F43" s="149">
        <f t="shared" si="0"/>
        <v>11</v>
      </c>
      <c r="G43" s="150" t="str">
        <f t="shared" si="5"/>
        <v>Cambodia</v>
      </c>
      <c r="H43" s="149">
        <f t="shared" si="6"/>
        <v>0</v>
      </c>
      <c r="I43" s="111"/>
      <c r="K43" s="108"/>
      <c r="L43" s="108"/>
      <c r="M43" s="108"/>
      <c r="N43" s="108"/>
      <c r="O43" s="108"/>
      <c r="P43" s="108"/>
      <c r="Q43" s="108"/>
      <c r="R43" s="108"/>
      <c r="T43" s="109"/>
      <c r="V43" s="109" t="s">
        <v>237</v>
      </c>
      <c r="AB43" s="111"/>
      <c r="AC43" s="111"/>
      <c r="AD43" s="111"/>
    </row>
    <row r="44" spans="1:30" s="110" customFormat="1" x14ac:dyDescent="0.35">
      <c r="C44" s="111"/>
      <c r="D44" s="111"/>
      <c r="E44" s="111"/>
      <c r="F44" s="111"/>
      <c r="G44" s="111"/>
      <c r="H44" s="115"/>
      <c r="I44" s="111"/>
      <c r="K44" s="108"/>
      <c r="L44" s="108"/>
      <c r="M44" s="108"/>
      <c r="N44" s="108"/>
      <c r="O44" s="108"/>
      <c r="P44" s="108"/>
      <c r="Q44" s="108"/>
      <c r="R44" s="108"/>
      <c r="T44" s="109"/>
      <c r="V44" s="109" t="s">
        <v>238</v>
      </c>
      <c r="AB44" s="111"/>
      <c r="AC44" s="111"/>
      <c r="AD44" s="111"/>
    </row>
    <row r="45" spans="1:30" s="110" customFormat="1" x14ac:dyDescent="0.35">
      <c r="A45" s="111"/>
      <c r="B45" s="111"/>
      <c r="C45" s="111"/>
      <c r="D45" s="111"/>
      <c r="E45" s="111"/>
      <c r="F45" s="111"/>
      <c r="G45" s="111"/>
      <c r="H45" s="115"/>
      <c r="I45" s="111"/>
      <c r="J45" s="111"/>
      <c r="K45" s="111"/>
      <c r="T45" s="109"/>
      <c r="V45" s="109" t="s">
        <v>239</v>
      </c>
    </row>
    <row r="46" spans="1:30" s="110" customFormat="1" x14ac:dyDescent="0.35">
      <c r="A46" s="111"/>
      <c r="B46" s="111"/>
      <c r="C46" s="111"/>
      <c r="D46" s="111"/>
      <c r="E46" s="111"/>
      <c r="F46" s="111"/>
      <c r="G46" s="111"/>
      <c r="H46" s="115"/>
      <c r="I46" s="111"/>
      <c r="J46" s="111"/>
      <c r="K46" s="111"/>
      <c r="T46" s="109"/>
      <c r="V46" s="109" t="s">
        <v>240</v>
      </c>
    </row>
    <row r="47" spans="1:30" s="110" customFormat="1" x14ac:dyDescent="0.35">
      <c r="A47" s="111"/>
      <c r="B47" s="111"/>
      <c r="C47" s="111"/>
      <c r="D47" s="111"/>
      <c r="E47" s="111"/>
      <c r="F47" s="111"/>
      <c r="G47" s="111"/>
      <c r="H47" s="115"/>
      <c r="I47" s="111"/>
      <c r="J47" s="111"/>
      <c r="K47" s="111"/>
      <c r="T47" s="109"/>
      <c r="V47" s="109" t="s">
        <v>241</v>
      </c>
    </row>
    <row r="48" spans="1:30" s="110" customFormat="1" x14ac:dyDescent="0.35">
      <c r="H48" s="112"/>
      <c r="T48" s="109"/>
      <c r="V48" s="109" t="s">
        <v>242</v>
      </c>
    </row>
    <row r="49" spans="16:32" x14ac:dyDescent="0.35">
      <c r="P49" s="111"/>
      <c r="R49" s="111"/>
      <c r="T49" s="116"/>
      <c r="U49" s="111"/>
      <c r="V49" s="109" t="s">
        <v>243</v>
      </c>
      <c r="AE49" s="110"/>
      <c r="AF49" s="110"/>
    </row>
    <row r="50" spans="16:32" x14ac:dyDescent="0.35">
      <c r="P50" s="111"/>
      <c r="R50" s="111"/>
      <c r="T50" s="116"/>
      <c r="U50" s="111"/>
      <c r="V50" s="109" t="s">
        <v>244</v>
      </c>
      <c r="AE50" s="110"/>
      <c r="AF50" s="110"/>
    </row>
    <row r="51" spans="16:32" x14ac:dyDescent="0.35">
      <c r="P51" s="111"/>
      <c r="R51" s="111"/>
      <c r="T51" s="116"/>
      <c r="U51" s="111"/>
      <c r="V51" s="109" t="s">
        <v>245</v>
      </c>
      <c r="AE51" s="110"/>
      <c r="AF51" s="110"/>
    </row>
    <row r="52" spans="16:32" x14ac:dyDescent="0.35">
      <c r="P52" s="111"/>
      <c r="R52" s="111"/>
      <c r="T52" s="116"/>
      <c r="U52" s="111"/>
      <c r="V52" s="109" t="s">
        <v>246</v>
      </c>
      <c r="AE52" s="110"/>
      <c r="AF52" s="110"/>
    </row>
    <row r="53" spans="16:32" x14ac:dyDescent="0.35">
      <c r="P53" s="111"/>
      <c r="R53" s="111"/>
      <c r="T53" s="116"/>
      <c r="U53" s="111"/>
      <c r="V53" s="109"/>
      <c r="AE53" s="110"/>
      <c r="AF53" s="110"/>
    </row>
    <row r="54" spans="16:32" x14ac:dyDescent="0.35">
      <c r="P54" s="111"/>
      <c r="R54" s="111"/>
      <c r="T54" s="116"/>
      <c r="U54" s="111"/>
      <c r="V54" s="109" t="s">
        <v>247</v>
      </c>
      <c r="AE54" s="110"/>
      <c r="AF54" s="110"/>
    </row>
    <row r="55" spans="16:32" x14ac:dyDescent="0.35">
      <c r="P55" s="111"/>
      <c r="R55" s="111"/>
      <c r="T55" s="116"/>
      <c r="U55" s="111"/>
      <c r="V55" s="109" t="s">
        <v>248</v>
      </c>
      <c r="AE55" s="110"/>
      <c r="AF55" s="110"/>
    </row>
    <row r="56" spans="16:32" x14ac:dyDescent="0.35">
      <c r="P56" s="111"/>
      <c r="R56" s="111"/>
      <c r="T56" s="116"/>
      <c r="U56" s="111"/>
      <c r="V56" s="109" t="s">
        <v>249</v>
      </c>
      <c r="AE56" s="110"/>
      <c r="AF56" s="110"/>
    </row>
    <row r="57" spans="16:32" x14ac:dyDescent="0.35">
      <c r="P57" s="111"/>
      <c r="R57" s="111"/>
      <c r="T57" s="116"/>
      <c r="U57" s="111"/>
      <c r="V57" s="109" t="s">
        <v>255</v>
      </c>
      <c r="AE57" s="110"/>
      <c r="AF57" s="110"/>
    </row>
    <row r="58" spans="16:32" x14ac:dyDescent="0.35">
      <c r="P58" s="111"/>
      <c r="R58" s="111"/>
      <c r="T58" s="109"/>
      <c r="V58" s="109" t="s">
        <v>250</v>
      </c>
      <c r="AE58" s="110"/>
      <c r="AF58" s="110"/>
    </row>
    <row r="59" spans="16:32" x14ac:dyDescent="0.35">
      <c r="P59" s="111"/>
      <c r="R59" s="111"/>
      <c r="T59" s="109"/>
      <c r="V59" s="109" t="s">
        <v>256</v>
      </c>
    </row>
    <row r="60" spans="16:32" x14ac:dyDescent="0.35">
      <c r="P60" s="111"/>
      <c r="R60" s="111"/>
      <c r="T60" s="109"/>
      <c r="V60" s="109" t="s">
        <v>257</v>
      </c>
    </row>
    <row r="61" spans="16:32" x14ac:dyDescent="0.35">
      <c r="P61" s="111"/>
      <c r="R61" s="111"/>
      <c r="T61" s="109"/>
      <c r="V61" s="109" t="s">
        <v>251</v>
      </c>
    </row>
    <row r="62" spans="16:32" x14ac:dyDescent="0.35">
      <c r="P62" s="111"/>
      <c r="R62" s="111"/>
      <c r="T62" s="109"/>
      <c r="V62" s="109" t="s">
        <v>254</v>
      </c>
    </row>
    <row r="63" spans="16:32" x14ac:dyDescent="0.35">
      <c r="P63" s="111"/>
      <c r="R63" s="111"/>
      <c r="T63" s="109"/>
      <c r="V63" s="109" t="s">
        <v>252</v>
      </c>
    </row>
    <row r="64" spans="16:32" x14ac:dyDescent="0.35">
      <c r="P64" s="111"/>
      <c r="R64" s="111"/>
      <c r="T64" s="109"/>
      <c r="V64" s="109" t="s">
        <v>253</v>
      </c>
    </row>
  </sheetData>
  <sheetProtection password="CF21" sheet="1" objects="1" scenarios="1"/>
  <sortState xmlns:xlrd2="http://schemas.microsoft.com/office/spreadsheetml/2017/richdata2" ref="AB6:AC40">
    <sortCondition ref="AC6:AC40"/>
  </sortState>
  <mergeCells count="4">
    <mergeCell ref="B1:R1"/>
    <mergeCell ref="A3:C7"/>
    <mergeCell ref="B8:I8"/>
    <mergeCell ref="K8:R8"/>
  </mergeCells>
  <hyperlinks>
    <hyperlink ref="A3:C7" location="Frontpage!A3" display="Frontpage!A3" xr:uid="{00000000-0004-0000-2400-000000000000}"/>
  </hyperlinks>
  <pageMargins left="0.39370078740157483" right="0.39370078740157483" top="0.39370078740157483" bottom="0.39370078740157483" header="0.31496062992125984" footer="0.31496062992125984"/>
  <pageSetup paperSize="9" scale="94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5</xdr:col>
                    <xdr:colOff>171450</xdr:colOff>
                    <xdr:row>4</xdr:row>
                    <xdr:rowOff>47625</xdr:rowOff>
                  </from>
                  <to>
                    <xdr:col>14</xdr:col>
                    <xdr:colOff>447675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4</xdr:col>
                    <xdr:colOff>104775</xdr:colOff>
                    <xdr:row>1</xdr:row>
                    <xdr:rowOff>19050</xdr:rowOff>
                  </from>
                  <to>
                    <xdr:col>7</xdr:col>
                    <xdr:colOff>104775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11</xdr:col>
                    <xdr:colOff>180975</xdr:colOff>
                    <xdr:row>2</xdr:row>
                    <xdr:rowOff>9525</xdr:rowOff>
                  </from>
                  <to>
                    <xdr:col>13</xdr:col>
                    <xdr:colOff>523875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36</vt:i4>
      </vt:variant>
    </vt:vector>
  </HeadingPairs>
  <TitlesOfParts>
    <vt:vector size="73" baseType="lpstr">
      <vt:lpstr>Data 2</vt:lpstr>
      <vt:lpstr>Frontpage</vt:lpstr>
      <vt:lpstr>Front</vt:lpstr>
      <vt:lpstr>Front (2)</vt:lpstr>
      <vt:lpstr>Front (3)</vt:lpstr>
      <vt:lpstr>Front (4)</vt:lpstr>
      <vt:lpstr>Front (5)</vt:lpstr>
      <vt:lpstr>Front (6)</vt:lpstr>
      <vt:lpstr>Front (7)</vt:lpstr>
      <vt:lpstr>Front (8)</vt:lpstr>
      <vt:lpstr>Front (9)</vt:lpstr>
      <vt:lpstr>Front (10)</vt:lpstr>
      <vt:lpstr>Front (11)</vt:lpstr>
      <vt:lpstr>Front (12)</vt:lpstr>
      <vt:lpstr>Front (13)</vt:lpstr>
      <vt:lpstr>Front (14)</vt:lpstr>
      <vt:lpstr>Front (15)</vt:lpstr>
      <vt:lpstr>Front (16)</vt:lpstr>
      <vt:lpstr>Front (17)</vt:lpstr>
      <vt:lpstr>Front (18)</vt:lpstr>
      <vt:lpstr>Front (19)</vt:lpstr>
      <vt:lpstr>Front (20)</vt:lpstr>
      <vt:lpstr>Front (21)</vt:lpstr>
      <vt:lpstr>Front (22)</vt:lpstr>
      <vt:lpstr>Front (23)</vt:lpstr>
      <vt:lpstr>Front (24)</vt:lpstr>
      <vt:lpstr>Front (25)</vt:lpstr>
      <vt:lpstr>Front (26)</vt:lpstr>
      <vt:lpstr>Front (27)</vt:lpstr>
      <vt:lpstr>Front (28)</vt:lpstr>
      <vt:lpstr>Front (29)</vt:lpstr>
      <vt:lpstr>Front (30)</vt:lpstr>
      <vt:lpstr>Front (31)</vt:lpstr>
      <vt:lpstr>Front (32)</vt:lpstr>
      <vt:lpstr>Front (33)</vt:lpstr>
      <vt:lpstr>Front (34)</vt:lpstr>
      <vt:lpstr>Sheet1</vt:lpstr>
      <vt:lpstr>Front!Print_Area</vt:lpstr>
      <vt:lpstr>'Front (10)'!Print_Area</vt:lpstr>
      <vt:lpstr>'Front (11)'!Print_Area</vt:lpstr>
      <vt:lpstr>'Front (12)'!Print_Area</vt:lpstr>
      <vt:lpstr>'Front (13)'!Print_Area</vt:lpstr>
      <vt:lpstr>'Front (14)'!Print_Area</vt:lpstr>
      <vt:lpstr>'Front (15)'!Print_Area</vt:lpstr>
      <vt:lpstr>'Front (16)'!Print_Area</vt:lpstr>
      <vt:lpstr>'Front (17)'!Print_Area</vt:lpstr>
      <vt:lpstr>'Front (18)'!Print_Area</vt:lpstr>
      <vt:lpstr>'Front (19)'!Print_Area</vt:lpstr>
      <vt:lpstr>'Front (2)'!Print_Area</vt:lpstr>
      <vt:lpstr>'Front (20)'!Print_Area</vt:lpstr>
      <vt:lpstr>'Front (21)'!Print_Area</vt:lpstr>
      <vt:lpstr>'Front (22)'!Print_Area</vt:lpstr>
      <vt:lpstr>'Front (23)'!Print_Area</vt:lpstr>
      <vt:lpstr>'Front (24)'!Print_Area</vt:lpstr>
      <vt:lpstr>'Front (25)'!Print_Area</vt:lpstr>
      <vt:lpstr>'Front (26)'!Print_Area</vt:lpstr>
      <vt:lpstr>'Front (27)'!Print_Area</vt:lpstr>
      <vt:lpstr>'Front (28)'!Print_Area</vt:lpstr>
      <vt:lpstr>'Front (29)'!Print_Area</vt:lpstr>
      <vt:lpstr>'Front (3)'!Print_Area</vt:lpstr>
      <vt:lpstr>'Front (30)'!Print_Area</vt:lpstr>
      <vt:lpstr>'Front (31)'!Print_Area</vt:lpstr>
      <vt:lpstr>'Front (32)'!Print_Area</vt:lpstr>
      <vt:lpstr>'Front (33)'!Print_Area</vt:lpstr>
      <vt:lpstr>'Front (34)'!Print_Area</vt:lpstr>
      <vt:lpstr>'Front (4)'!Print_Area</vt:lpstr>
      <vt:lpstr>'Front (5)'!Print_Area</vt:lpstr>
      <vt:lpstr>'Front (6)'!Print_Area</vt:lpstr>
      <vt:lpstr>'Front (7)'!Print_Area</vt:lpstr>
      <vt:lpstr>'Front (8)'!Print_Area</vt:lpstr>
      <vt:lpstr>'Front (9)'!Print_Area</vt:lpstr>
      <vt:lpstr>Frontpage!Print_Area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2017-12-05T04:14:41Z</cp:lastPrinted>
  <dcterms:created xsi:type="dcterms:W3CDTF">2015-07-15T21:58:46Z</dcterms:created>
  <dcterms:modified xsi:type="dcterms:W3CDTF">2022-03-27T23:37:35Z</dcterms:modified>
</cp:coreProperties>
</file>